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Organos colegiados\ESDEPED\2026-2027\Vigente\"/>
    </mc:Choice>
  </mc:AlternateContent>
  <xr:revisionPtr revIDLastSave="0" documentId="13_ncr:1_{5CC6DE22-FEDB-43D7-B277-2C7B37158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_P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2" l="1"/>
  <c r="J101" i="2"/>
  <c r="J97" i="2"/>
  <c r="I97" i="2"/>
  <c r="H97" i="2"/>
  <c r="J100" i="2"/>
  <c r="I100" i="2"/>
  <c r="H100" i="2"/>
  <c r="H55" i="2"/>
  <c r="J24" i="2"/>
  <c r="J32" i="2" s="1"/>
  <c r="I24" i="2"/>
  <c r="I32" i="2" s="1"/>
  <c r="H24" i="2"/>
  <c r="H32" i="2" s="1"/>
  <c r="H23" i="2" l="1"/>
  <c r="H47" i="2" s="1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J96" i="2"/>
  <c r="I96" i="2"/>
  <c r="I98" i="2" s="1"/>
  <c r="J184" i="2" l="1"/>
  <c r="K184" i="2"/>
  <c r="I184" i="2"/>
  <c r="G146" i="2"/>
  <c r="K146" i="2" s="1"/>
  <c r="E146" i="2"/>
  <c r="J146" i="2" s="1"/>
  <c r="B146" i="2"/>
  <c r="H146" i="2" s="1"/>
  <c r="G156" i="2"/>
  <c r="E156" i="2"/>
  <c r="B156" i="2"/>
  <c r="K155" i="2"/>
  <c r="J155" i="2"/>
  <c r="H155" i="2"/>
  <c r="G155" i="2"/>
  <c r="E155" i="2"/>
  <c r="B155" i="2"/>
  <c r="K154" i="2"/>
  <c r="J154" i="2"/>
  <c r="H154" i="2"/>
  <c r="G154" i="2"/>
  <c r="E154" i="2"/>
  <c r="B154" i="2"/>
  <c r="K153" i="2"/>
  <c r="J153" i="2"/>
  <c r="H153" i="2"/>
  <c r="G153" i="2"/>
  <c r="E153" i="2"/>
  <c r="B153" i="2"/>
  <c r="J135" i="2"/>
  <c r="I135" i="2"/>
  <c r="H135" i="2"/>
  <c r="J134" i="2"/>
  <c r="I134" i="2"/>
  <c r="H134" i="2"/>
  <c r="J133" i="2"/>
  <c r="I133" i="2"/>
  <c r="H133" i="2"/>
  <c r="J132" i="2"/>
  <c r="I132" i="2"/>
  <c r="H132" i="2"/>
  <c r="J130" i="2"/>
  <c r="I130" i="2"/>
  <c r="H130" i="2"/>
  <c r="J129" i="2"/>
  <c r="I129" i="2"/>
  <c r="H129" i="2"/>
  <c r="H131" i="2" s="1"/>
  <c r="J128" i="2"/>
  <c r="I128" i="2"/>
  <c r="H128" i="2"/>
  <c r="J127" i="2"/>
  <c r="I127" i="2"/>
  <c r="H127" i="2"/>
  <c r="J126" i="2"/>
  <c r="I126" i="2"/>
  <c r="H126" i="2"/>
  <c r="J125" i="2"/>
  <c r="I125" i="2"/>
  <c r="H125" i="2"/>
  <c r="J116" i="2"/>
  <c r="I116" i="2"/>
  <c r="H116" i="2"/>
  <c r="J115" i="2"/>
  <c r="I115" i="2"/>
  <c r="H115" i="2"/>
  <c r="J114" i="2"/>
  <c r="I114" i="2"/>
  <c r="H114" i="2"/>
  <c r="J113" i="2"/>
  <c r="I113" i="2"/>
  <c r="H113" i="2"/>
  <c r="J112" i="2"/>
  <c r="I112" i="2"/>
  <c r="H112" i="2"/>
  <c r="J111" i="2"/>
  <c r="I111" i="2"/>
  <c r="H111" i="2"/>
  <c r="J110" i="2"/>
  <c r="I110" i="2"/>
  <c r="H110" i="2"/>
  <c r="J109" i="2"/>
  <c r="I109" i="2"/>
  <c r="H109" i="2"/>
  <c r="J108" i="2"/>
  <c r="I108" i="2"/>
  <c r="H108" i="2"/>
  <c r="J107" i="2"/>
  <c r="I107" i="2"/>
  <c r="H107" i="2"/>
  <c r="J106" i="2"/>
  <c r="I106" i="2"/>
  <c r="H106" i="2"/>
  <c r="J105" i="2"/>
  <c r="I105" i="2"/>
  <c r="H105" i="2"/>
  <c r="J104" i="2"/>
  <c r="I104" i="2"/>
  <c r="H104" i="2"/>
  <c r="J103" i="2"/>
  <c r="I103" i="2"/>
  <c r="H103" i="2"/>
  <c r="J102" i="2"/>
  <c r="I102" i="2"/>
  <c r="H102" i="2"/>
  <c r="J99" i="2"/>
  <c r="I99" i="2"/>
  <c r="I101" i="2" s="1"/>
  <c r="H99" i="2"/>
  <c r="H96" i="2"/>
  <c r="H98" i="2" s="1"/>
  <c r="J95" i="2"/>
  <c r="I95" i="2"/>
  <c r="H95" i="2"/>
  <c r="J94" i="2"/>
  <c r="I94" i="2"/>
  <c r="H94" i="2"/>
  <c r="J93" i="2"/>
  <c r="I93" i="2"/>
  <c r="H93" i="2"/>
  <c r="J92" i="2"/>
  <c r="I92" i="2"/>
  <c r="H92" i="2"/>
  <c r="J91" i="2"/>
  <c r="I91" i="2"/>
  <c r="H91" i="2"/>
  <c r="J90" i="2"/>
  <c r="I90" i="2"/>
  <c r="H90" i="2"/>
  <c r="J89" i="2"/>
  <c r="I89" i="2"/>
  <c r="H89" i="2"/>
  <c r="J88" i="2"/>
  <c r="I88" i="2"/>
  <c r="H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J46" i="2"/>
  <c r="I46" i="2"/>
  <c r="J45" i="2"/>
  <c r="I45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23" i="2"/>
  <c r="I23" i="2"/>
  <c r="J131" i="2" l="1"/>
  <c r="J136" i="2" s="1"/>
  <c r="K138" i="2" s="1"/>
  <c r="I131" i="2"/>
  <c r="H101" i="2"/>
  <c r="H117" i="2" s="1"/>
  <c r="H136" i="2"/>
  <c r="I47" i="2"/>
  <c r="K48" i="2" s="1"/>
  <c r="J47" i="2"/>
  <c r="K49" i="2" s="1"/>
  <c r="K47" i="2"/>
  <c r="B158" i="2"/>
  <c r="H158" i="2" s="1"/>
  <c r="E158" i="2"/>
  <c r="J158" i="2" s="1"/>
  <c r="J70" i="2"/>
  <c r="K72" i="2" s="1"/>
  <c r="H70" i="2"/>
  <c r="K70" i="2" s="1"/>
  <c r="I70" i="2"/>
  <c r="K71" i="2" s="1"/>
  <c r="G158" i="2"/>
  <c r="K158" i="2" s="1"/>
  <c r="J117" i="2" l="1"/>
  <c r="K119" i="2" s="1"/>
  <c r="J139" i="2" s="1"/>
  <c r="F167" i="2" l="1"/>
  <c r="F169" i="2"/>
  <c r="F174" i="2"/>
  <c r="F168" i="2"/>
  <c r="F172" i="2"/>
  <c r="F171" i="2"/>
  <c r="F173" i="2"/>
  <c r="G160" i="2"/>
  <c r="F170" i="2"/>
  <c r="F166" i="2"/>
  <c r="F175" i="2" l="1"/>
  <c r="G171" i="2"/>
  <c r="G167" i="2"/>
  <c r="G172" i="2"/>
  <c r="G173" i="2"/>
  <c r="G168" i="2"/>
  <c r="G174" i="2"/>
  <c r="G170" i="2"/>
  <c r="G166" i="2"/>
  <c r="G169" i="2"/>
  <c r="G175" i="2" l="1"/>
  <c r="J175" i="2" s="1"/>
  <c r="J189" i="2" s="1"/>
  <c r="I117" i="2"/>
  <c r="K118" i="2" s="1"/>
  <c r="K117" i="2" l="1"/>
  <c r="K136" i="2"/>
  <c r="H139" i="2" l="1"/>
  <c r="B167" i="2" s="1"/>
  <c r="B169" i="2" l="1"/>
  <c r="B173" i="2"/>
  <c r="B171" i="2"/>
  <c r="B170" i="2"/>
  <c r="B172" i="2"/>
  <c r="B166" i="2"/>
  <c r="B168" i="2"/>
  <c r="B174" i="2"/>
  <c r="B160" i="2"/>
  <c r="C172" i="2" s="1"/>
  <c r="C173" i="2" l="1"/>
  <c r="C168" i="2"/>
  <c r="C167" i="2"/>
  <c r="C171" i="2"/>
  <c r="B175" i="2"/>
  <c r="C170" i="2"/>
  <c r="C169" i="2"/>
  <c r="C174" i="2"/>
  <c r="C166" i="2"/>
  <c r="I136" i="2"/>
  <c r="K137" i="2" s="1"/>
  <c r="I139" i="2" s="1"/>
  <c r="C175" i="2" l="1"/>
  <c r="H175" i="2" s="1"/>
  <c r="H189" i="2" s="1"/>
  <c r="D173" i="2"/>
  <c r="D172" i="2"/>
  <c r="D168" i="2"/>
  <c r="E160" i="2"/>
  <c r="D169" i="2"/>
  <c r="D167" i="2"/>
  <c r="D174" i="2"/>
  <c r="D171" i="2"/>
  <c r="D170" i="2"/>
  <c r="D166" i="2"/>
  <c r="D175" i="2" l="1"/>
  <c r="E172" i="2"/>
  <c r="E167" i="2"/>
  <c r="E166" i="2"/>
  <c r="E169" i="2"/>
  <c r="E168" i="2"/>
  <c r="E174" i="2"/>
  <c r="E171" i="2"/>
  <c r="E170" i="2"/>
  <c r="E173" i="2"/>
  <c r="E175" i="2" l="1"/>
  <c r="I175" i="2" s="1"/>
  <c r="I189" i="2" s="1"/>
</calcChain>
</file>

<file path=xl/sharedStrings.xml><?xml version="1.0" encoding="utf-8"?>
<sst xmlns="http://schemas.openxmlformats.org/spreadsheetml/2006/main" count="269" uniqueCount="144">
  <si>
    <t>Grado/Actividad</t>
  </si>
  <si>
    <t>Puntaje</t>
  </si>
  <si>
    <t>Prof.</t>
  </si>
  <si>
    <t>SUB-TOTAL 1</t>
  </si>
  <si>
    <t>SUB-TOTAL 2</t>
  </si>
  <si>
    <t>SUB-TOTAL 3</t>
  </si>
  <si>
    <t>4.1.-Elaboración de Programas docentes de asignatura</t>
  </si>
  <si>
    <t>4.2.- Actualización de programas docentes de asignatura</t>
  </si>
  <si>
    <t>4.3.- Diseño de planes de estudio</t>
  </si>
  <si>
    <t>4.4.- Actividades de gestión académica</t>
  </si>
  <si>
    <t>4.5.- Coordinación de eventos locales o nacionales</t>
  </si>
  <si>
    <t>4.6.- Moderador, relator o presentador en eventos locales o nacionales</t>
  </si>
  <si>
    <t>4.7.- Coordinador u organización de eventos internacionales</t>
  </si>
  <si>
    <t>4.8.- Moderador, relator o presentador en eventos internacionales</t>
  </si>
  <si>
    <t>SUB-TOTAL 4</t>
  </si>
  <si>
    <t>·         Patente</t>
  </si>
  <si>
    <t xml:space="preserve">·         Modelo de utilidad </t>
  </si>
  <si>
    <t xml:space="preserve">·         Diseño industrial </t>
  </si>
  <si>
    <t xml:space="preserve">·         Guía metodológicas </t>
  </si>
  <si>
    <t xml:space="preserve">·         Antología </t>
  </si>
  <si>
    <t xml:space="preserve">·         Cuaderno de ejercicio </t>
  </si>
  <si>
    <t xml:space="preserve">·         Apuntes </t>
  </si>
  <si>
    <t xml:space="preserve">·         Manual para practicas de laboratorio o taller </t>
  </si>
  <si>
    <t xml:space="preserve">·         Software educativo </t>
  </si>
  <si>
    <t>·         Hipertextos</t>
  </si>
  <si>
    <t xml:space="preserve">·         Producción de videos </t>
  </si>
  <si>
    <t xml:space="preserve">·         English CPE, Francés C2 e Italiano CILS 4 </t>
  </si>
  <si>
    <t>·         English CAE, TOELF 600 más puntos, Francés C1 e Italiano CILS 3</t>
  </si>
  <si>
    <t>·         English FCE, TOELF 500 a 599 puntos, Francés B2 e Italiano CILS 2</t>
  </si>
  <si>
    <t>Max</t>
  </si>
  <si>
    <t>Años</t>
  </si>
  <si>
    <t>Meses</t>
  </si>
  <si>
    <t>Total de horas anuales</t>
  </si>
  <si>
    <t>4-5 horas /clase</t>
  </si>
  <si>
    <t>6-8 horas /clase</t>
  </si>
  <si>
    <t>9-11 horas /clase</t>
  </si>
  <si>
    <t>12 horas /clase o más</t>
  </si>
  <si>
    <t>TOTAL CALIDAD</t>
  </si>
  <si>
    <t>por calidad</t>
  </si>
  <si>
    <t>por total</t>
  </si>
  <si>
    <t>1.1.- Desempeño docente</t>
  </si>
  <si>
    <t>1.2.- Materiales de apoyo a la docencia</t>
  </si>
  <si>
    <t>1.3.- Publicación de libros</t>
  </si>
  <si>
    <t>1.4.- Capítulos de libros de texto</t>
  </si>
  <si>
    <t>1.5.- Impartir curso curricular como profesor invitado en otra universidad</t>
  </si>
  <si>
    <t>1.6.- Impartir curso, taller o modulo de diplomado</t>
  </si>
  <si>
    <t>1.7.- Diseño de cursos en línea</t>
  </si>
  <si>
    <t>1.8.- Curso recibido de actualización</t>
  </si>
  <si>
    <t>1.9.- Obtención de diplomado</t>
  </si>
  <si>
    <t>1.10.- Certificación de competencia</t>
  </si>
  <si>
    <t>1.11.- Dominio de lengua extranjera:</t>
  </si>
  <si>
    <t>CE</t>
  </si>
  <si>
    <t>CD</t>
  </si>
  <si>
    <t>Profesor</t>
  </si>
  <si>
    <t xml:space="preserve"> </t>
  </si>
  <si>
    <t>Actividades Máximas</t>
  </si>
  <si>
    <t>Pertenecer a un CA en consolidación o consolidado</t>
  </si>
  <si>
    <t>Haber impartido un curos en un posgrado de la institución reconocido por el PNPC del Conacyt</t>
  </si>
  <si>
    <t>Contar con una publicación con arbitraje nacional o internacional</t>
  </si>
  <si>
    <t>Haber dirigido dos trabajos recepcionales de Licenciatura o posgrado en programas de la institución</t>
  </si>
  <si>
    <t xml:space="preserve">Calculo del puntaje </t>
  </si>
  <si>
    <t>Capturar el número de actividades</t>
  </si>
  <si>
    <t>Licenciatura</t>
  </si>
  <si>
    <t>i).- ¿Entregó paquete didáctico a los alumnos al inicio del curso?</t>
  </si>
  <si>
    <t>a.- ¿Presenta solicitud de ingreso al Programa, dirigida a la Rector?</t>
  </si>
  <si>
    <t>a).- ¿Es personal académico de la Universidad de Quintana Roo con nombramiento de PIC o PATA?</t>
  </si>
  <si>
    <t>d).- ¿Presenta el reconocimiento de perfil Prodep vigente?</t>
  </si>
  <si>
    <t>e).- ¿Impartió durante el periodo de evaluación un mínimo de 4 horas/semana/mes clase frente a grupo en cursos con créditos curriculares dentro de los planes de estudios? (Constancia de cursos SAE)</t>
  </si>
  <si>
    <t>h).- ¿Presenta constancia de haber cumplido en tiempo, forma y calidad con la presentación de su informe de actividades correspondientes? (Constancia de resultado de la evaluación anual)</t>
  </si>
  <si>
    <t>Articulo 6 y 7 del Reglamento</t>
  </si>
  <si>
    <t>a).- ¿Presenta solicitud de ingreso al Programa, dirigida a la Rector?</t>
  </si>
  <si>
    <t>c).- ¿Presenta grado mínimo de Maestría o especialidad médica?</t>
  </si>
  <si>
    <t xml:space="preserve">2.1.- Tutorías permanentes </t>
  </si>
  <si>
    <t>2.2.- Revisión de tesis de Lic.</t>
  </si>
  <si>
    <t>2.3.- Supervisión de monografía de PA.</t>
  </si>
  <si>
    <t>2.4.- Revisión y participación en Tesis de Lic.</t>
  </si>
  <si>
    <t xml:space="preserve">2.5.- Dirección y participación en Tesis de Lic. </t>
  </si>
  <si>
    <t>2.6.- Supervisión de monografía en Lic.</t>
  </si>
  <si>
    <t>2.7.- Dirección de tesis de maestría</t>
  </si>
  <si>
    <t>2.8.- Revisión de tesis de maestría</t>
  </si>
  <si>
    <t>2.9.- Dirección de tesis de doctorado</t>
  </si>
  <si>
    <t>2.10.- Revisión de tesis de doctorado</t>
  </si>
  <si>
    <t>2.11.- Supervisión de servicio social</t>
  </si>
  <si>
    <t>2.12.- Formación de estudiantes en proyectos de investigación</t>
  </si>
  <si>
    <t>2.13.- Premio estatal a estudiantes por la supervisión del profesor.</t>
  </si>
  <si>
    <t>2.14.- Premio nacional a estudiantes por la supervisión del profesor.</t>
  </si>
  <si>
    <t>2.15.- Premio internacional a estudiantes por la supervisión del profesor.</t>
  </si>
  <si>
    <t>3.1.- Artículo en revista con arbitraje de circulación nacional (CONACYT)</t>
  </si>
  <si>
    <t>3.2.- Artículo en revista con arbitraje de circulación internacional (Latin Index, Thompson Scientific Index, ISI Thompson, Journal Scientific report etc)</t>
  </si>
  <si>
    <t>3.3.- Artículo de investigación y/o divulgación científica</t>
  </si>
  <si>
    <t>3.4.- Capítulo de libro especializados</t>
  </si>
  <si>
    <t>3.5.- Libros producto de la investigación</t>
  </si>
  <si>
    <t>3.7.- Ponencia en extenso en memorias de eventos académicos</t>
  </si>
  <si>
    <t>3.8.- Traducción de artículos científicos</t>
  </si>
  <si>
    <t>3.10.- Propiedad industrial</t>
  </si>
  <si>
    <t>3.11.- Ponencia de carácter local, estatal o nacional</t>
  </si>
  <si>
    <t>3.12.- Ponencia de carácter internacional</t>
  </si>
  <si>
    <t>3.13.- Conferencia por invitación en evento local, estatal o nacional</t>
  </si>
  <si>
    <t>3.14.- Conferencia por invitación en evento internacional</t>
  </si>
  <si>
    <t>3.15.- Citas bibliográficas</t>
  </si>
  <si>
    <t>3.16.- Arbitro o revisor en publicaciones de circulación nacional</t>
  </si>
  <si>
    <t>3.17.- Arbitro o revisor en publicaciones de circulación internacional</t>
  </si>
  <si>
    <t>3.18.- Premios de prestigio nacional</t>
  </si>
  <si>
    <t>3.19.- Premios de prestigio internacional</t>
  </si>
  <si>
    <t>3.20.- Responsable de proyecto de investigación concluido con financiamiento interno.</t>
  </si>
  <si>
    <t>3.21.- Participante en proyectos de investigación concluido con financiamiento interno</t>
  </si>
  <si>
    <t>3.22.- Responsable de proyectos de investigación concluido con financiamiento externo</t>
  </si>
  <si>
    <t>3.23.- Participante en proyectos de investigación concluido con financiamiento externo</t>
  </si>
  <si>
    <t>3.24.- Evaluador de Proyectos de investigación postulados para financiamiento externo</t>
  </si>
  <si>
    <t>3.25.- Responsable de proyectos de fortalecimiento académico concluido, con financiamiento externo</t>
  </si>
  <si>
    <t>3.26.- Participante de proyectos de fortalecimiento académico concluido, con financiamiento externo</t>
  </si>
  <si>
    <t>3.27.- Responsable de proyectos de fortalecimiento académico concluido, con financiamiento interno</t>
  </si>
  <si>
    <t>3.28.- Participante de proyectos de fortalecimiento académico concluido, con financiamiento interno</t>
  </si>
  <si>
    <t>3.29.- Responsable de Proyectos de Transferencia de Tecnología o de Extensión y Vinculación que obtenga recursos externos</t>
  </si>
  <si>
    <t>3.30.- Participante en Proyectos de Transferencia de Tecnología o de Extensión y Vinculación que obtenga recursos externos</t>
  </si>
  <si>
    <t>3.31.- Publicación de libros de extensión o difusión cultural</t>
  </si>
  <si>
    <t>3.32.- Publicación de artículos, en revistas con comité editorial</t>
  </si>
  <si>
    <t>3.6.- Coordinación o compilación de libros producto de la investigación</t>
  </si>
  <si>
    <t>3.9.- Traducción de libros especializados</t>
  </si>
  <si>
    <t>OBSERVACIÓN</t>
  </si>
  <si>
    <t xml:space="preserve">CE
</t>
  </si>
  <si>
    <t xml:space="preserve">CD
</t>
  </si>
  <si>
    <t>NIVEL</t>
  </si>
  <si>
    <t xml:space="preserve">  </t>
  </si>
  <si>
    <t>Maestria/Doctorado</t>
  </si>
  <si>
    <t>REQUISITOS PROFESOR</t>
  </si>
  <si>
    <t>REQUISITOS COMISIÓN DE EVALUACIÓN Y DICTAMINADORA</t>
  </si>
  <si>
    <t>NIVEL ASIGNADO (ART. 45, FRAC III)</t>
  </si>
  <si>
    <t xml:space="preserve">PUNTUACIÓN TOTAL </t>
  </si>
  <si>
    <r>
      <rPr>
        <b/>
        <sz val="14"/>
        <color theme="0"/>
        <rFont val="Calibri"/>
        <family val="2"/>
        <scheme val="minor"/>
      </rPr>
      <t>DOCENCIA</t>
    </r>
    <r>
      <rPr>
        <b/>
        <sz val="10"/>
        <color theme="0"/>
        <rFont val="Calibri"/>
        <family val="2"/>
        <scheme val="minor"/>
      </rPr>
      <t xml:space="preserve">  </t>
    </r>
    <r>
      <rPr>
        <b/>
        <sz val="10"/>
        <color rgb="FFFFFF00"/>
        <rFont val="Calibri"/>
        <family val="2"/>
        <scheme val="minor"/>
      </rPr>
      <t>(PUNTAJE MÁXIMO DE 245)</t>
    </r>
  </si>
  <si>
    <r>
      <rPr>
        <b/>
        <sz val="14"/>
        <color theme="0"/>
        <rFont val="Arial Narrow"/>
        <family val="2"/>
      </rPr>
      <t>TUTORÍAS</t>
    </r>
    <r>
      <rPr>
        <b/>
        <sz val="10"/>
        <color theme="0"/>
        <rFont val="Arial Narrow"/>
        <family val="2"/>
      </rPr>
      <t xml:space="preserve">  </t>
    </r>
    <r>
      <rPr>
        <b/>
        <sz val="10"/>
        <color rgb="FFFFFF00"/>
        <rFont val="Arial Narrow"/>
        <family val="2"/>
      </rPr>
      <t>(PUNTAJE MÁXIMO DE 175)</t>
    </r>
  </si>
  <si>
    <r>
      <rPr>
        <b/>
        <sz val="14"/>
        <color theme="0"/>
        <rFont val="Arial Narrow"/>
        <family val="2"/>
      </rPr>
      <t>GENERACIÓN Y APLICACIÓN DE CONOCIMIENTO</t>
    </r>
    <r>
      <rPr>
        <b/>
        <sz val="10"/>
        <color theme="0"/>
        <rFont val="Arial Narrow"/>
        <family val="2"/>
      </rPr>
      <t xml:space="preserve">  </t>
    </r>
    <r>
      <rPr>
        <b/>
        <sz val="10"/>
        <color rgb="FFFFFF00"/>
        <rFont val="Arial Narrow"/>
        <family val="2"/>
      </rPr>
      <t>(PUNTAJE MÁXIMO DE 210)</t>
    </r>
    <r>
      <rPr>
        <b/>
        <sz val="10"/>
        <color theme="0"/>
        <rFont val="Arial Narrow"/>
        <family val="2"/>
      </rPr>
      <t xml:space="preserve"> </t>
    </r>
  </si>
  <si>
    <r>
      <rPr>
        <b/>
        <sz val="14"/>
        <color theme="0"/>
        <rFont val="Arial Narrow"/>
        <family val="2"/>
      </rPr>
      <t>PARTICIPACIÓN EN CUERPOS COLEGIADOS</t>
    </r>
    <r>
      <rPr>
        <b/>
        <sz val="10"/>
        <color rgb="FFFFFF00"/>
        <rFont val="Arial Narrow"/>
        <family val="2"/>
      </rPr>
      <t xml:space="preserve"> (PUNTAJE MÁXIMO DE 70)</t>
    </r>
  </si>
  <si>
    <r>
      <rPr>
        <b/>
        <sz val="14"/>
        <color theme="0"/>
        <rFont val="Arial Narrow"/>
        <family val="2"/>
      </rPr>
      <t>PERMANENCIA</t>
    </r>
    <r>
      <rPr>
        <b/>
        <sz val="10"/>
        <color theme="0"/>
        <rFont val="Arial Narrow"/>
        <family val="2"/>
      </rPr>
      <t xml:space="preserve">  </t>
    </r>
    <r>
      <rPr>
        <b/>
        <sz val="10"/>
        <color rgb="FFFFFF00"/>
        <rFont val="Arial Narrow"/>
        <family val="2"/>
      </rPr>
      <t>(PUNTAJE MÁXIMO DE 100)</t>
    </r>
  </si>
  <si>
    <r>
      <rPr>
        <b/>
        <sz val="14"/>
        <color theme="0"/>
        <rFont val="Arial Narrow"/>
        <family val="2"/>
      </rPr>
      <t xml:space="preserve">DEDICACIÓN </t>
    </r>
    <r>
      <rPr>
        <b/>
        <sz val="10"/>
        <color theme="0"/>
        <rFont val="Arial Narrow"/>
        <family val="2"/>
      </rPr>
      <t xml:space="preserve"> </t>
    </r>
    <r>
      <rPr>
        <b/>
        <sz val="10"/>
        <color rgb="FFFFFF00"/>
        <rFont val="Arial Narrow"/>
        <family val="2"/>
      </rPr>
      <t>(PUNTAJE MÁXIMO DE 200)</t>
    </r>
  </si>
  <si>
    <t>NIVEL OBTENIDO</t>
  </si>
  <si>
    <t xml:space="preserve">                                                                                                                               </t>
  </si>
  <si>
    <r>
      <rPr>
        <b/>
        <sz val="14"/>
        <color theme="0"/>
        <rFont val="Arial Narrow"/>
        <family val="2"/>
      </rPr>
      <t>REQUISITOS PARA INGRESAR A LOS NIVELES VI, VII, VIII ó IX</t>
    </r>
    <r>
      <rPr>
        <b/>
        <sz val="10"/>
        <color theme="0"/>
        <rFont val="Arial Narrow"/>
        <family val="2"/>
      </rPr>
      <t xml:space="preserve">  </t>
    </r>
    <r>
      <rPr>
        <b/>
        <sz val="10"/>
        <color rgb="FFFFFF00"/>
        <rFont val="Arial Narrow"/>
        <family val="2"/>
      </rPr>
      <t>(Art. 45, frac IV)</t>
    </r>
  </si>
  <si>
    <r>
      <t xml:space="preserve">Captura cumplimiento
</t>
    </r>
    <r>
      <rPr>
        <b/>
        <sz val="10"/>
        <color rgb="FFFFFF00"/>
        <rFont val="Arial Narrow"/>
        <family val="2"/>
      </rPr>
      <t>(mínimo 2)</t>
    </r>
  </si>
  <si>
    <t>TOTAL PERMANENCIA</t>
  </si>
  <si>
    <t>TOTAL DEDICACIÓN</t>
  </si>
  <si>
    <t>Nombre del Personal Académico</t>
  </si>
  <si>
    <r>
      <t xml:space="preserve"> PROGRAMA DE ESTÍMULO AL DESEMPEÑO DEL PERSONAL DOCENTE (ESDEPED) </t>
    </r>
    <r>
      <rPr>
        <b/>
        <sz val="14"/>
        <color rgb="FFFFFF00"/>
        <rFont val="Arial Narrow"/>
        <family val="2"/>
      </rPr>
      <t>VERSIÓN 2026</t>
    </r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</si>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</sst>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u/>
      <sz val="10"/>
      <color rgb="FFC00000"/>
      <name val="Arial Narrow"/>
      <family val="2"/>
    </font>
    <font>
      <sz val="10"/>
      <color rgb="FF0000FF"/>
      <name val="Arial Narrow"/>
      <family val="2"/>
    </font>
    <font>
      <b/>
      <sz val="10"/>
      <color rgb="FF0000FF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i/>
      <u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492C"/>
      <name val="Arial Narrow"/>
      <family val="2"/>
    </font>
    <font>
      <sz val="10"/>
      <name val="Arial Narrow"/>
      <family val="2"/>
    </font>
    <font>
      <sz val="10"/>
      <color rgb="FFC00000"/>
      <name val="Arial Narrow"/>
      <family val="2"/>
    </font>
    <font>
      <sz val="10"/>
      <name val="Calibri"/>
      <family val="2"/>
      <scheme val="minor"/>
    </font>
    <font>
      <b/>
      <sz val="11"/>
      <color theme="1"/>
      <name val="Arial Narrow"/>
      <family val="2"/>
    </font>
    <font>
      <i/>
      <u/>
      <sz val="10"/>
      <name val="Arial Narrow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rgb="FFFFFF00"/>
      <name val="Arial Narrow"/>
      <family val="2"/>
    </font>
    <font>
      <sz val="10"/>
      <color rgb="FFFFFF00"/>
      <name val="Arial Narrow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rgb="FFFFFF00"/>
      <name val="Arial Narrow"/>
      <family val="2"/>
    </font>
    <font>
      <sz val="18"/>
      <color rgb="FFFFFF00"/>
      <name val="Arial Narrow"/>
      <family val="2"/>
    </font>
    <font>
      <sz val="14"/>
      <color theme="0"/>
      <name val="Arial Narrow"/>
      <family val="2"/>
    </font>
    <font>
      <sz val="10"/>
      <color theme="0"/>
      <name val="Arial Narrow"/>
      <family val="2"/>
    </font>
    <font>
      <b/>
      <sz val="14"/>
      <color rgb="FFFFFF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492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507">
    <xf numFmtId="0" fontId="0" fillId="0" borderId="0" xfId="0"/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5" fillId="0" borderId="50" xfId="0" applyFont="1" applyBorder="1" applyAlignment="1" applyProtection="1">
      <alignment horizontal="center" wrapText="1"/>
      <protection hidden="1"/>
    </xf>
    <xf numFmtId="0" fontId="1" fillId="0" borderId="54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50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50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horizontal="center"/>
      <protection hidden="1"/>
    </xf>
    <xf numFmtId="0" fontId="1" fillId="0" borderId="32" xfId="0" applyFont="1" applyBorder="1" applyProtection="1">
      <protection hidden="1"/>
    </xf>
    <xf numFmtId="0" fontId="1" fillId="0" borderId="51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70" xfId="0" applyFont="1" applyFill="1" applyBorder="1" applyAlignment="1" applyProtection="1">
      <alignment horizontal="center" vertical="center" wrapText="1"/>
      <protection hidden="1"/>
    </xf>
    <xf numFmtId="0" fontId="1" fillId="3" borderId="71" xfId="0" applyFont="1" applyFill="1" applyBorder="1" applyAlignment="1" applyProtection="1">
      <alignment horizontal="center" vertical="center" wrapText="1"/>
      <protection hidden="1"/>
    </xf>
    <xf numFmtId="0" fontId="1" fillId="0" borderId="70" xfId="0" applyFont="1" applyBorder="1" applyAlignment="1" applyProtection="1">
      <alignment horizontal="center" vertical="center" wrapText="1"/>
      <protection hidden="1"/>
    </xf>
    <xf numFmtId="0" fontId="1" fillId="0" borderId="75" xfId="0" applyFont="1" applyBorder="1" applyAlignment="1" applyProtection="1">
      <alignment horizontal="center" vertical="center" wrapText="1"/>
      <protection hidden="1"/>
    </xf>
    <xf numFmtId="0" fontId="1" fillId="0" borderId="71" xfId="0" applyFont="1" applyBorder="1" applyAlignment="1" applyProtection="1">
      <alignment horizontal="center" vertical="center" wrapText="1"/>
      <protection hidden="1"/>
    </xf>
    <xf numFmtId="0" fontId="1" fillId="3" borderId="75" xfId="0" applyFont="1" applyFill="1" applyBorder="1" applyAlignment="1" applyProtection="1">
      <alignment horizontal="center" vertical="center" wrapText="1"/>
      <protection hidden="1"/>
    </xf>
    <xf numFmtId="0" fontId="7" fillId="0" borderId="71" xfId="0" applyFont="1" applyBorder="1" applyAlignment="1" applyProtection="1">
      <alignment horizontal="center" vertical="center" wrapText="1"/>
      <protection hidden="1"/>
    </xf>
    <xf numFmtId="0" fontId="7" fillId="3" borderId="70" xfId="0" applyFont="1" applyFill="1" applyBorder="1" applyAlignment="1" applyProtection="1">
      <alignment horizontal="center" vertical="center" wrapText="1"/>
      <protection hidden="1"/>
    </xf>
    <xf numFmtId="0" fontId="7" fillId="3" borderId="75" xfId="0" applyFont="1" applyFill="1" applyBorder="1" applyAlignment="1" applyProtection="1">
      <alignment horizontal="center" vertical="center" wrapText="1"/>
      <protection hidden="1"/>
    </xf>
    <xf numFmtId="0" fontId="7" fillId="3" borderId="71" xfId="0" applyFont="1" applyFill="1" applyBorder="1" applyAlignment="1" applyProtection="1">
      <alignment horizontal="center" vertical="center" wrapText="1"/>
      <protection hidden="1"/>
    </xf>
    <xf numFmtId="0" fontId="1" fillId="0" borderId="62" xfId="0" applyFont="1" applyBorder="1" applyAlignment="1" applyProtection="1">
      <alignment horizontal="justify" vertical="center" wrapText="1"/>
      <protection hidden="1"/>
    </xf>
    <xf numFmtId="0" fontId="1" fillId="0" borderId="74" xfId="0" applyFont="1" applyBorder="1" applyAlignment="1" applyProtection="1">
      <alignment horizontal="justify" vertical="center" wrapText="1"/>
      <protection hidden="1"/>
    </xf>
    <xf numFmtId="0" fontId="1" fillId="0" borderId="63" xfId="0" applyFont="1" applyBorder="1" applyAlignment="1" applyProtection="1">
      <alignment horizontal="justify" vertical="center" wrapText="1"/>
      <protection hidden="1"/>
    </xf>
    <xf numFmtId="0" fontId="1" fillId="0" borderId="1" xfId="0" applyFont="1" applyBorder="1" applyAlignment="1" applyProtection="1">
      <alignment horizontal="justify" vertical="center" wrapText="1"/>
      <protection hidden="1"/>
    </xf>
    <xf numFmtId="0" fontId="1" fillId="0" borderId="17" xfId="0" applyFont="1" applyBorder="1" applyAlignment="1" applyProtection="1">
      <alignment horizontal="justify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15" fillId="3" borderId="56" xfId="0" applyFont="1" applyFill="1" applyBorder="1" applyAlignment="1" applyProtection="1">
      <alignment horizontal="center" vertical="center" wrapText="1"/>
      <protection hidden="1"/>
    </xf>
    <xf numFmtId="0" fontId="11" fillId="5" borderId="11" xfId="0" applyFont="1" applyFill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horizontal="justify" vertical="center" wrapText="1"/>
      <protection hidden="1"/>
    </xf>
    <xf numFmtId="0" fontId="7" fillId="0" borderId="70" xfId="0" applyFont="1" applyBorder="1" applyAlignment="1" applyProtection="1">
      <alignment horizontal="center" vertical="center" wrapText="1"/>
      <protection hidden="1"/>
    </xf>
    <xf numFmtId="0" fontId="7" fillId="0" borderId="75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2" xfId="0" applyFont="1" applyFill="1" applyBorder="1" applyAlignment="1" applyProtection="1">
      <alignment horizontal="center" vertical="center" wrapText="1"/>
      <protection hidden="1"/>
    </xf>
    <xf numFmtId="0" fontId="15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wrapText="1" shrinkToFit="1"/>
      <protection hidden="1"/>
    </xf>
    <xf numFmtId="0" fontId="1" fillId="0" borderId="0" xfId="0" applyFont="1" applyProtection="1">
      <protection locked="0" hidden="1"/>
    </xf>
    <xf numFmtId="0" fontId="3" fillId="0" borderId="0" xfId="0" applyFont="1" applyAlignment="1" applyProtection="1">
      <alignment horizontal="left"/>
      <protection locked="0" hidden="1"/>
    </xf>
    <xf numFmtId="0" fontId="13" fillId="0" borderId="0" xfId="0" applyFont="1" applyProtection="1">
      <protection locked="0" hidden="1"/>
    </xf>
    <xf numFmtId="0" fontId="20" fillId="0" borderId="14" xfId="0" applyFont="1" applyBorder="1" applyAlignment="1" applyProtection="1">
      <alignment horizontal="left" vertical="center" wrapText="1"/>
      <protection locked="0" hidden="1"/>
    </xf>
    <xf numFmtId="0" fontId="20" fillId="0" borderId="1" xfId="0" applyFont="1" applyBorder="1" applyAlignment="1" applyProtection="1">
      <alignment horizontal="left" vertical="center" wrapText="1"/>
      <protection locked="0" hidden="1"/>
    </xf>
    <xf numFmtId="0" fontId="20" fillId="0" borderId="15" xfId="0" applyFont="1" applyBorder="1" applyAlignment="1" applyProtection="1">
      <alignment horizontal="left" vertical="center" wrapText="1"/>
      <protection locked="0" hidden="1"/>
    </xf>
    <xf numFmtId="0" fontId="18" fillId="0" borderId="1" xfId="0" applyFont="1" applyBorder="1" applyAlignment="1" applyProtection="1">
      <alignment horizontal="left"/>
      <protection locked="0" hidden="1"/>
    </xf>
    <xf numFmtId="0" fontId="18" fillId="0" borderId="15" xfId="0" applyFont="1" applyBorder="1" applyAlignment="1" applyProtection="1">
      <alignment horizontal="left"/>
      <protection locked="0" hidden="1"/>
    </xf>
    <xf numFmtId="0" fontId="22" fillId="0" borderId="14" xfId="0" applyFont="1" applyBorder="1" applyAlignment="1" applyProtection="1">
      <alignment horizontal="left"/>
      <protection locked="0" hidden="1"/>
    </xf>
    <xf numFmtId="0" fontId="22" fillId="0" borderId="16" xfId="0" applyFont="1" applyBorder="1" applyAlignment="1" applyProtection="1">
      <alignment horizontal="left"/>
      <protection locked="0" hidden="1"/>
    </xf>
    <xf numFmtId="0" fontId="18" fillId="0" borderId="17" xfId="0" applyFont="1" applyBorder="1" applyAlignment="1" applyProtection="1">
      <alignment horizontal="left"/>
      <protection locked="0" hidden="1"/>
    </xf>
    <xf numFmtId="0" fontId="18" fillId="0" borderId="18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alignment wrapText="1"/>
      <protection locked="0" hidden="1"/>
    </xf>
    <xf numFmtId="0" fontId="6" fillId="0" borderId="0" xfId="0" applyFont="1" applyAlignment="1" applyProtection="1">
      <alignment horizontal="right" vertical="top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left"/>
      <protection locked="0" hidden="1"/>
    </xf>
    <xf numFmtId="0" fontId="10" fillId="0" borderId="0" xfId="0" applyFont="1" applyAlignment="1" applyProtection="1">
      <alignment horizontal="center"/>
      <protection locked="0" hidden="1"/>
    </xf>
    <xf numFmtId="0" fontId="4" fillId="4" borderId="2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right" vertical="top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4" fillId="4" borderId="70" xfId="0" applyFont="1" applyFill="1" applyBorder="1" applyAlignment="1" applyProtection="1">
      <alignment horizontal="center" vertical="center" wrapText="1"/>
      <protection locked="0" hidden="1"/>
    </xf>
    <xf numFmtId="0" fontId="18" fillId="0" borderId="32" xfId="0" applyFont="1" applyBorder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0" fontId="4" fillId="4" borderId="75" xfId="0" applyFont="1" applyFill="1" applyBorder="1" applyAlignment="1" applyProtection="1">
      <alignment horizontal="center" vertical="center" wrapText="1"/>
      <protection locked="0" hidden="1"/>
    </xf>
    <xf numFmtId="0" fontId="4" fillId="4" borderId="71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4" fillId="4" borderId="17" xfId="0" applyFont="1" applyFill="1" applyBorder="1" applyAlignment="1" applyProtection="1">
      <alignment horizontal="center" vertical="center" wrapText="1"/>
      <protection locked="0" hidden="1"/>
    </xf>
    <xf numFmtId="0" fontId="2" fillId="0" borderId="51" xfId="0" applyFont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horizontal="center" vertical="top" wrapText="1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23" fillId="0" borderId="32" xfId="0" applyFont="1" applyBorder="1" applyAlignment="1" applyProtection="1">
      <alignment vertical="center" wrapText="1"/>
      <protection locked="0" hidden="1"/>
    </xf>
    <xf numFmtId="0" fontId="1" fillId="0" borderId="48" xfId="0" applyFont="1" applyBorder="1" applyAlignment="1" applyProtection="1">
      <alignment shrinkToFit="1"/>
      <protection locked="0" hidden="1"/>
    </xf>
    <xf numFmtId="0" fontId="1" fillId="0" borderId="15" xfId="0" applyFont="1" applyBorder="1" applyAlignment="1" applyProtection="1">
      <alignment shrinkToFit="1"/>
      <protection locked="0" hidden="1"/>
    </xf>
    <xf numFmtId="0" fontId="1" fillId="0" borderId="1" xfId="0" applyFont="1" applyBorder="1" applyAlignment="1" applyProtection="1">
      <alignment shrinkToFit="1"/>
      <protection locked="0" hidden="1"/>
    </xf>
    <xf numFmtId="0" fontId="1" fillId="0" borderId="2" xfId="0" applyFont="1" applyBorder="1" applyAlignment="1" applyProtection="1">
      <alignment shrinkToFit="1"/>
      <protection locked="0" hidden="1"/>
    </xf>
    <xf numFmtId="0" fontId="1" fillId="0" borderId="15" xfId="0" applyFont="1" applyBorder="1" applyAlignment="1" applyProtection="1">
      <alignment horizontal="center" shrinkToFit="1"/>
      <protection locked="0" hidden="1"/>
    </xf>
    <xf numFmtId="0" fontId="2" fillId="0" borderId="0" xfId="0" applyFont="1" applyAlignment="1" applyProtection="1">
      <alignment horizontal="right"/>
      <protection locked="0" hidden="1"/>
    </xf>
    <xf numFmtId="164" fontId="5" fillId="0" borderId="0" xfId="0" applyNumberFormat="1" applyFont="1" applyProtection="1">
      <protection locked="0" hidden="1"/>
    </xf>
    <xf numFmtId="164" fontId="17" fillId="0" borderId="0" xfId="0" applyNumberFormat="1" applyFont="1" applyProtection="1">
      <protection locked="0" hidden="1"/>
    </xf>
    <xf numFmtId="164" fontId="17" fillId="0" borderId="0" xfId="0" applyNumberFormat="1" applyFont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0" fontId="15" fillId="3" borderId="59" xfId="0" applyFont="1" applyFill="1" applyBorder="1" applyAlignment="1" applyProtection="1">
      <alignment horizontal="center" vertical="center" wrapText="1"/>
      <protection locked="0" hidden="1"/>
    </xf>
    <xf numFmtId="0" fontId="18" fillId="0" borderId="32" xfId="0" applyFont="1" applyBorder="1" applyProtection="1">
      <protection locked="0" hidden="1"/>
    </xf>
    <xf numFmtId="164" fontId="5" fillId="0" borderId="0" xfId="0" applyNumberFormat="1" applyFont="1" applyAlignment="1" applyProtection="1">
      <alignment horizontal="center"/>
      <protection locked="0" hidden="1"/>
    </xf>
    <xf numFmtId="0" fontId="18" fillId="0" borderId="33" xfId="0" applyFont="1" applyBorder="1" applyProtection="1">
      <protection locked="0" hidden="1"/>
    </xf>
    <xf numFmtId="0" fontId="23" fillId="0" borderId="1" xfId="0" applyFont="1" applyBorder="1" applyAlignment="1" applyProtection="1">
      <alignment vertical="center" wrapText="1"/>
      <protection locked="0" hidden="1"/>
    </xf>
    <xf numFmtId="0" fontId="15" fillId="0" borderId="0" xfId="0" applyFont="1" applyAlignment="1" applyProtection="1">
      <alignment vertical="center" wrapText="1"/>
      <protection locked="0" hidden="1"/>
    </xf>
    <xf numFmtId="0" fontId="4" fillId="4" borderId="3" xfId="0" applyFont="1" applyFill="1" applyBorder="1" applyAlignment="1" applyProtection="1">
      <alignment horizontal="center" vertical="center" wrapText="1"/>
      <protection locked="0" hidden="1"/>
    </xf>
    <xf numFmtId="0" fontId="11" fillId="5" borderId="39" xfId="0" applyFont="1" applyFill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left"/>
      <protection locked="0" hidden="1"/>
    </xf>
    <xf numFmtId="0" fontId="18" fillId="0" borderId="33" xfId="0" applyFont="1" applyBorder="1" applyAlignment="1" applyProtection="1">
      <alignment horizontal="left"/>
      <protection locked="0"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right" shrinkToFit="1"/>
      <protection locked="0" hidden="1"/>
    </xf>
    <xf numFmtId="164" fontId="4" fillId="0" borderId="45" xfId="0" applyNumberFormat="1" applyFont="1" applyBorder="1" applyAlignment="1" applyProtection="1">
      <alignment vertical="center" shrinkToFit="1"/>
      <protection hidden="1"/>
    </xf>
    <xf numFmtId="164" fontId="4" fillId="0" borderId="6" xfId="0" applyNumberFormat="1" applyFont="1" applyBorder="1" applyAlignment="1" applyProtection="1">
      <alignment vertical="center" shrinkToFit="1"/>
      <protection hidden="1"/>
    </xf>
    <xf numFmtId="164" fontId="4" fillId="0" borderId="6" xfId="0" applyNumberFormat="1" applyFont="1" applyBorder="1" applyAlignment="1" applyProtection="1">
      <alignment horizontal="center" vertical="center" shrinkToFit="1"/>
      <protection hidden="1"/>
    </xf>
    <xf numFmtId="164" fontId="5" fillId="0" borderId="6" xfId="0" applyNumberFormat="1" applyFont="1" applyBorder="1" applyAlignment="1" applyProtection="1">
      <alignment horizontal="center" shrinkToFit="1"/>
      <protection hidden="1"/>
    </xf>
    <xf numFmtId="0" fontId="15" fillId="3" borderId="46" xfId="0" applyFont="1" applyFill="1" applyBorder="1" applyAlignment="1" applyProtection="1">
      <alignment horizontal="center" vertical="center" wrapText="1"/>
      <protection hidden="1"/>
    </xf>
    <xf numFmtId="0" fontId="15" fillId="3" borderId="88" xfId="0" applyFont="1" applyFill="1" applyBorder="1" applyAlignment="1" applyProtection="1">
      <alignment horizontal="center" vertical="center" wrapText="1"/>
      <protection hidden="1"/>
    </xf>
    <xf numFmtId="0" fontId="15" fillId="7" borderId="11" xfId="0" applyFont="1" applyFill="1" applyBorder="1" applyAlignment="1" applyProtection="1">
      <alignment horizontal="center" vertical="center" wrapText="1"/>
      <protection hidden="1"/>
    </xf>
    <xf numFmtId="0" fontId="15" fillId="7" borderId="56" xfId="0" applyFont="1" applyFill="1" applyBorder="1" applyAlignment="1" applyProtection="1">
      <alignment horizontal="center" vertical="center" wrapText="1"/>
      <protection hidden="1"/>
    </xf>
    <xf numFmtId="0" fontId="15" fillId="7" borderId="88" xfId="0" applyFont="1" applyFill="1" applyBorder="1" applyAlignment="1" applyProtection="1">
      <alignment horizontal="center" vertical="center" wrapText="1"/>
      <protection hidden="1"/>
    </xf>
    <xf numFmtId="0" fontId="15" fillId="7" borderId="59" xfId="0" applyFont="1" applyFill="1" applyBorder="1" applyAlignment="1" applyProtection="1">
      <alignment horizontal="center" vertical="center" wrapText="1"/>
      <protection locked="0" hidden="1"/>
    </xf>
    <xf numFmtId="0" fontId="25" fillId="5" borderId="46" xfId="0" applyFont="1" applyFill="1" applyBorder="1" applyAlignment="1" applyProtection="1">
      <alignment horizontal="center" vertical="center" wrapText="1"/>
      <protection hidden="1"/>
    </xf>
    <xf numFmtId="0" fontId="26" fillId="5" borderId="61" xfId="0" applyFont="1" applyFill="1" applyBorder="1" applyAlignment="1" applyProtection="1">
      <alignment horizontal="center" vertical="center" wrapText="1"/>
      <protection hidden="1"/>
    </xf>
    <xf numFmtId="0" fontId="25" fillId="5" borderId="1" xfId="0" applyFont="1" applyFill="1" applyBorder="1" applyAlignment="1" applyProtection="1">
      <alignment horizontal="center" vertical="center" wrapText="1"/>
      <protection hidden="1"/>
    </xf>
    <xf numFmtId="0" fontId="27" fillId="5" borderId="15" xfId="0" applyFont="1" applyFill="1" applyBorder="1" applyAlignment="1" applyProtection="1">
      <alignment horizontal="center" vertical="center"/>
      <protection hidden="1"/>
    </xf>
    <xf numFmtId="0" fontId="27" fillId="5" borderId="22" xfId="0" applyFont="1" applyFill="1" applyBorder="1" applyAlignment="1" applyProtection="1">
      <alignment horizontal="center" vertical="center"/>
      <protection hidden="1"/>
    </xf>
    <xf numFmtId="0" fontId="27" fillId="5" borderId="46" xfId="0" applyFont="1" applyFill="1" applyBorder="1" applyAlignment="1" applyProtection="1">
      <alignment horizontal="center" vertical="center"/>
      <protection hidden="1"/>
    </xf>
    <xf numFmtId="0" fontId="27" fillId="5" borderId="16" xfId="0" applyFont="1" applyFill="1" applyBorder="1" applyAlignment="1" applyProtection="1">
      <alignment horizontal="center" vertical="center" shrinkToFit="1"/>
      <protection locked="0" hidden="1"/>
    </xf>
    <xf numFmtId="0" fontId="27" fillId="5" borderId="30" xfId="0" applyFont="1" applyFill="1" applyBorder="1" applyAlignment="1" applyProtection="1">
      <alignment horizontal="center" vertical="center" shrinkToFit="1"/>
      <protection locked="0" hidden="1"/>
    </xf>
    <xf numFmtId="164" fontId="28" fillId="5" borderId="79" xfId="0" applyNumberFormat="1" applyFont="1" applyFill="1" applyBorder="1" applyAlignment="1" applyProtection="1">
      <alignment horizontal="center" vertical="center" shrinkToFit="1"/>
      <protection hidden="1"/>
    </xf>
    <xf numFmtId="164" fontId="28" fillId="5" borderId="90" xfId="0" applyNumberFormat="1" applyFont="1" applyFill="1" applyBorder="1" applyAlignment="1" applyProtection="1">
      <alignment horizontal="center" vertical="center" shrinkToFit="1"/>
      <protection hidden="1"/>
    </xf>
    <xf numFmtId="164" fontId="28" fillId="5" borderId="91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18" xfId="0" applyFont="1" applyBorder="1" applyAlignment="1" applyProtection="1">
      <alignment horizontal="center" shrinkToFit="1"/>
      <protection hidden="1"/>
    </xf>
    <xf numFmtId="0" fontId="27" fillId="5" borderId="50" xfId="0" applyFont="1" applyFill="1" applyBorder="1" applyAlignment="1" applyProtection="1">
      <alignment horizontal="center" vertical="center"/>
      <protection locked="0" hidden="1"/>
    </xf>
    <xf numFmtId="165" fontId="27" fillId="5" borderId="50" xfId="1" applyNumberFormat="1" applyFont="1" applyFill="1" applyBorder="1" applyAlignment="1" applyProtection="1">
      <alignment horizontal="center" vertical="center"/>
      <protection hidden="1"/>
    </xf>
    <xf numFmtId="164" fontId="27" fillId="5" borderId="52" xfId="0" applyNumberFormat="1" applyFont="1" applyFill="1" applyBorder="1" applyProtection="1">
      <protection hidden="1"/>
    </xf>
    <xf numFmtId="164" fontId="27" fillId="5" borderId="86" xfId="0" applyNumberFormat="1" applyFont="1" applyFill="1" applyBorder="1" applyProtection="1">
      <protection hidden="1"/>
    </xf>
    <xf numFmtId="164" fontId="27" fillId="5" borderId="50" xfId="0" applyNumberFormat="1" applyFont="1" applyFill="1" applyBorder="1" applyAlignment="1" applyProtection="1">
      <alignment horizontal="center" vertical="center"/>
      <protection hidden="1"/>
    </xf>
    <xf numFmtId="164" fontId="27" fillId="5" borderId="59" xfId="0" applyNumberFormat="1" applyFont="1" applyFill="1" applyBorder="1" applyAlignment="1" applyProtection="1">
      <alignment horizontal="center" vertical="center"/>
      <protection hidden="1"/>
    </xf>
    <xf numFmtId="0" fontId="17" fillId="3" borderId="33" xfId="0" applyFont="1" applyFill="1" applyBorder="1" applyAlignment="1" applyProtection="1">
      <alignment horizontal="center"/>
      <protection locked="0" hidden="1"/>
    </xf>
    <xf numFmtId="0" fontId="17" fillId="3" borderId="80" xfId="0" applyFont="1" applyFill="1" applyBorder="1" applyAlignment="1" applyProtection="1">
      <alignment horizontal="center"/>
      <protection locked="0" hidden="1"/>
    </xf>
    <xf numFmtId="0" fontId="27" fillId="5" borderId="42" xfId="0" applyFont="1" applyFill="1" applyBorder="1" applyAlignment="1" applyProtection="1">
      <alignment horizontal="center" vertical="center" wrapText="1"/>
      <protection hidden="1"/>
    </xf>
    <xf numFmtId="0" fontId="28" fillId="5" borderId="18" xfId="0" applyFont="1" applyFill="1" applyBorder="1" applyAlignment="1" applyProtection="1">
      <alignment horizontal="center" vertical="center" shrinkToFit="1"/>
      <protection hidden="1"/>
    </xf>
    <xf numFmtId="0" fontId="2" fillId="3" borderId="2" xfId="0" applyFont="1" applyFill="1" applyBorder="1" applyAlignment="1" applyProtection="1">
      <alignment horizontal="center" vertical="center" shrinkToFit="1"/>
      <protection hidden="1"/>
    </xf>
    <xf numFmtId="0" fontId="2" fillId="3" borderId="15" xfId="0" applyFont="1" applyFill="1" applyBorder="1" applyAlignment="1" applyProtection="1">
      <alignment horizontal="center" vertical="center" shrinkToFit="1"/>
      <protection hidden="1"/>
    </xf>
    <xf numFmtId="0" fontId="2" fillId="3" borderId="2" xfId="0" applyFont="1" applyFill="1" applyBorder="1" applyAlignment="1" applyProtection="1">
      <alignment horizontal="center" shrinkToFit="1"/>
      <protection hidden="1"/>
    </xf>
    <xf numFmtId="0" fontId="2" fillId="3" borderId="46" xfId="0" applyFont="1" applyFill="1" applyBorder="1" applyAlignment="1" applyProtection="1">
      <alignment horizontal="center" shrinkToFit="1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15" fillId="7" borderId="19" xfId="0" applyFont="1" applyFill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vertical="center" wrapText="1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28" fillId="5" borderId="11" xfId="0" applyFont="1" applyFill="1" applyBorder="1" applyAlignment="1" applyProtection="1">
      <alignment horizontal="center"/>
      <protection hidden="1"/>
    </xf>
    <xf numFmtId="0" fontId="28" fillId="5" borderId="13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 shrinkToFit="1"/>
      <protection hidden="1"/>
    </xf>
    <xf numFmtId="0" fontId="4" fillId="4" borderId="15" xfId="0" applyFont="1" applyFill="1" applyBorder="1" applyAlignment="1" applyProtection="1">
      <alignment horizontal="center" vertical="center" shrinkToFit="1"/>
      <protection locked="0" hidden="1"/>
    </xf>
    <xf numFmtId="0" fontId="4" fillId="4" borderId="1" xfId="0" applyFont="1" applyFill="1" applyBorder="1" applyAlignment="1" applyProtection="1">
      <alignment horizontal="center" vertical="center" shrinkToFit="1"/>
      <protection locked="0" hidden="1"/>
    </xf>
    <xf numFmtId="0" fontId="4" fillId="4" borderId="43" xfId="0" applyFont="1" applyFill="1" applyBorder="1" applyAlignment="1" applyProtection="1">
      <alignment horizontal="center" vertical="center" shrinkToFit="1"/>
      <protection locked="0" hidden="1"/>
    </xf>
    <xf numFmtId="0" fontId="4" fillId="7" borderId="88" xfId="0" applyFont="1" applyFill="1" applyBorder="1" applyAlignment="1" applyProtection="1">
      <alignment horizontal="center" vertical="center" wrapText="1"/>
      <protection locked="0" hidden="1"/>
    </xf>
    <xf numFmtId="0" fontId="4" fillId="4" borderId="88" xfId="0" applyFont="1" applyFill="1" applyBorder="1" applyAlignment="1" applyProtection="1">
      <alignment horizontal="center" vertical="center" wrapText="1"/>
      <protection locked="0" hidden="1"/>
    </xf>
    <xf numFmtId="0" fontId="4" fillId="4" borderId="61" xfId="0" applyFont="1" applyFill="1" applyBorder="1" applyAlignment="1" applyProtection="1">
      <alignment horizontal="center" vertical="center" wrapText="1"/>
      <protection locked="0" hidden="1"/>
    </xf>
    <xf numFmtId="0" fontId="4" fillId="7" borderId="87" xfId="0" applyFont="1" applyFill="1" applyBorder="1" applyAlignment="1" applyProtection="1">
      <alignment horizontal="center" vertical="center" wrapText="1"/>
      <protection locked="0" hidden="1"/>
    </xf>
    <xf numFmtId="0" fontId="4" fillId="4" borderId="87" xfId="0" applyFont="1" applyFill="1" applyBorder="1" applyAlignment="1" applyProtection="1">
      <alignment horizontal="center" vertical="center" wrapText="1"/>
      <protection locked="0" hidden="1"/>
    </xf>
    <xf numFmtId="0" fontId="4" fillId="4" borderId="46" xfId="0" applyFont="1" applyFill="1" applyBorder="1" applyAlignment="1" applyProtection="1">
      <alignment horizontal="center" vertical="center" wrapText="1"/>
      <protection locked="0" hidden="1"/>
    </xf>
    <xf numFmtId="0" fontId="4" fillId="7" borderId="92" xfId="0" applyFont="1" applyFill="1" applyBorder="1" applyAlignment="1" applyProtection="1">
      <alignment horizontal="center" vertical="center" wrapText="1"/>
      <protection locked="0" hidden="1"/>
    </xf>
    <xf numFmtId="0" fontId="4" fillId="4" borderId="92" xfId="0" applyFont="1" applyFill="1" applyBorder="1" applyAlignment="1" applyProtection="1">
      <alignment horizontal="center" vertical="center" wrapText="1"/>
      <protection locked="0" hidden="1"/>
    </xf>
    <xf numFmtId="0" fontId="4" fillId="4" borderId="93" xfId="0" applyFont="1" applyFill="1" applyBorder="1" applyAlignment="1" applyProtection="1">
      <alignment horizontal="center" vertical="center" wrapText="1"/>
      <protection locked="0" hidden="1"/>
    </xf>
    <xf numFmtId="0" fontId="27" fillId="5" borderId="16" xfId="0" applyFont="1" applyFill="1" applyBorder="1" applyAlignment="1" applyProtection="1">
      <alignment horizontal="center" vertical="center"/>
      <protection hidden="1"/>
    </xf>
    <xf numFmtId="0" fontId="27" fillId="5" borderId="18" xfId="0" applyFont="1" applyFill="1" applyBorder="1" applyAlignment="1" applyProtection="1">
      <alignment horizontal="center" vertical="center"/>
      <protection hidden="1"/>
    </xf>
    <xf numFmtId="0" fontId="27" fillId="5" borderId="92" xfId="0" applyFont="1" applyFill="1" applyBorder="1" applyAlignment="1" applyProtection="1">
      <alignment horizontal="center" vertical="center"/>
      <protection hidden="1"/>
    </xf>
    <xf numFmtId="0" fontId="27" fillId="5" borderId="33" xfId="0" applyFont="1" applyFill="1" applyBorder="1" applyAlignment="1" applyProtection="1">
      <alignment horizontal="center" vertical="center" wrapText="1"/>
      <protection hidden="1"/>
    </xf>
    <xf numFmtId="0" fontId="27" fillId="5" borderId="21" xfId="0" applyFont="1" applyFill="1" applyBorder="1" applyAlignment="1" applyProtection="1">
      <alignment horizontal="center" vertical="center" shrinkToFit="1"/>
      <protection hidden="1"/>
    </xf>
    <xf numFmtId="164" fontId="28" fillId="5" borderId="36" xfId="0" applyNumberFormat="1" applyFont="1" applyFill="1" applyBorder="1" applyAlignment="1" applyProtection="1">
      <alignment horizontal="center" vertical="center" shrinkToFit="1"/>
      <protection hidden="1"/>
    </xf>
    <xf numFmtId="164" fontId="27" fillId="5" borderId="21" xfId="0" applyNumberFormat="1" applyFont="1" applyFill="1" applyBorder="1" applyAlignment="1" applyProtection="1">
      <alignment horizontal="center" vertical="center" shrinkToFit="1"/>
      <protection hidden="1"/>
    </xf>
    <xf numFmtId="164" fontId="27" fillId="5" borderId="17" xfId="0" applyNumberFormat="1" applyFont="1" applyFill="1" applyBorder="1" applyAlignment="1" applyProtection="1">
      <alignment horizontal="center" vertical="center" shrinkToFit="1"/>
      <protection hidden="1"/>
    </xf>
    <xf numFmtId="0" fontId="5" fillId="3" borderId="17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 vertical="center"/>
      <protection hidden="1"/>
    </xf>
    <xf numFmtId="0" fontId="27" fillId="5" borderId="1" xfId="0" applyFont="1" applyFill="1" applyBorder="1" applyAlignment="1" applyProtection="1">
      <alignment horizontal="center" vertical="center" wrapText="1"/>
      <protection hidden="1"/>
    </xf>
    <xf numFmtId="0" fontId="1" fillId="0" borderId="64" xfId="0" applyFont="1" applyBorder="1" applyAlignment="1" applyProtection="1">
      <alignment horizontal="center" vertical="center" wrapText="1"/>
      <protection hidden="1"/>
    </xf>
    <xf numFmtId="0" fontId="1" fillId="0" borderId="65" xfId="0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18" fillId="0" borderId="33" xfId="0" applyFont="1" applyBorder="1" applyAlignment="1" applyProtection="1">
      <alignment horizontal="left" vertical="center"/>
      <protection locked="0" hidden="1"/>
    </xf>
    <xf numFmtId="0" fontId="12" fillId="0" borderId="32" xfId="0" applyFont="1" applyBorder="1" applyAlignment="1" applyProtection="1">
      <alignment horizontal="left" vertical="center"/>
      <protection locked="0" hidden="1"/>
    </xf>
    <xf numFmtId="0" fontId="20" fillId="0" borderId="32" xfId="0" applyFont="1" applyBorder="1" applyAlignment="1" applyProtection="1">
      <alignment horizontal="left" vertical="center"/>
      <protection locked="0" hidden="1"/>
    </xf>
    <xf numFmtId="0" fontId="20" fillId="0" borderId="20" xfId="0" applyFont="1" applyBorder="1" applyAlignment="1" applyProtection="1">
      <alignment horizontal="left" vertical="center"/>
      <protection locked="0" hidden="1"/>
    </xf>
    <xf numFmtId="0" fontId="20" fillId="0" borderId="33" xfId="0" applyFont="1" applyBorder="1" applyAlignment="1" applyProtection="1">
      <alignment horizontal="left" vertical="center"/>
      <protection locked="0" hidden="1"/>
    </xf>
    <xf numFmtId="1" fontId="10" fillId="5" borderId="18" xfId="0" applyNumberFormat="1" applyFont="1" applyFill="1" applyBorder="1" applyAlignment="1" applyProtection="1">
      <alignment horizontal="center" vertical="center"/>
      <protection hidden="1"/>
    </xf>
    <xf numFmtId="1" fontId="4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27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16" fillId="3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85" xfId="0" applyFont="1" applyFill="1" applyBorder="1" applyAlignment="1" applyProtection="1">
      <alignment horizontal="center" vertical="center" wrapText="1"/>
      <protection hidden="1"/>
    </xf>
    <xf numFmtId="0" fontId="34" fillId="0" borderId="32" xfId="0" applyFont="1" applyBorder="1" applyAlignment="1" applyProtection="1">
      <alignment horizontal="left" vertical="center"/>
      <protection locked="0" hidden="1"/>
    </xf>
    <xf numFmtId="0" fontId="4" fillId="3" borderId="71" xfId="0" applyFont="1" applyFill="1" applyBorder="1" applyAlignment="1" applyProtection="1">
      <alignment horizontal="center" vertical="center" wrapText="1"/>
      <protection hidden="1"/>
    </xf>
    <xf numFmtId="0" fontId="4" fillId="3" borderId="75" xfId="0" applyFont="1" applyFill="1" applyBorder="1" applyAlignment="1" applyProtection="1">
      <alignment horizontal="center" vertical="center" wrapText="1"/>
      <protection hidden="1"/>
    </xf>
    <xf numFmtId="1" fontId="5" fillId="0" borderId="17" xfId="0" applyNumberFormat="1" applyFont="1" applyBorder="1" applyAlignment="1" applyProtection="1">
      <alignment horizontal="center" vertical="center" wrapText="1"/>
      <protection hidden="1"/>
    </xf>
    <xf numFmtId="1" fontId="5" fillId="3" borderId="3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locked="0" hidden="1"/>
    </xf>
    <xf numFmtId="0" fontId="33" fillId="5" borderId="40" xfId="0" applyFont="1" applyFill="1" applyBorder="1" applyAlignment="1" applyProtection="1">
      <alignment horizontal="center" vertical="center"/>
      <protection hidden="1"/>
    </xf>
    <xf numFmtId="0" fontId="33" fillId="5" borderId="44" xfId="0" applyFont="1" applyFill="1" applyBorder="1" applyAlignment="1" applyProtection="1">
      <alignment horizontal="center" vertical="center"/>
      <protection hidden="1"/>
    </xf>
    <xf numFmtId="0" fontId="33" fillId="5" borderId="41" xfId="0" applyFont="1" applyFill="1" applyBorder="1" applyAlignment="1" applyProtection="1">
      <alignment horizontal="center" vertical="center"/>
      <protection hidden="1"/>
    </xf>
    <xf numFmtId="0" fontId="33" fillId="5" borderId="51" xfId="0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0" fontId="33" fillId="5" borderId="20" xfId="0" applyFont="1" applyFill="1" applyBorder="1" applyAlignment="1" applyProtection="1">
      <alignment horizontal="center" vertical="center"/>
      <protection hidden="1"/>
    </xf>
    <xf numFmtId="0" fontId="33" fillId="5" borderId="42" xfId="0" applyFont="1" applyFill="1" applyBorder="1" applyAlignment="1" applyProtection="1">
      <alignment horizontal="center" vertical="center"/>
      <protection hidden="1"/>
    </xf>
    <xf numFmtId="0" fontId="33" fillId="5" borderId="36" xfId="0" applyFont="1" applyFill="1" applyBorder="1" applyAlignment="1" applyProtection="1">
      <alignment horizontal="center" vertical="center"/>
      <protection hidden="1"/>
    </xf>
    <xf numFmtId="0" fontId="33" fillId="5" borderId="80" xfId="0" applyFont="1" applyFill="1" applyBorder="1" applyAlignment="1" applyProtection="1">
      <alignment horizontal="center" vertical="center"/>
      <protection hidden="1"/>
    </xf>
    <xf numFmtId="0" fontId="32" fillId="5" borderId="40" xfId="0" applyFont="1" applyFill="1" applyBorder="1" applyAlignment="1" applyProtection="1">
      <alignment horizontal="center" vertical="center"/>
      <protection locked="0" hidden="1"/>
    </xf>
    <xf numFmtId="0" fontId="32" fillId="5" borderId="44" xfId="0" applyFont="1" applyFill="1" applyBorder="1" applyAlignment="1" applyProtection="1">
      <alignment horizontal="center" vertical="center"/>
      <protection locked="0" hidden="1"/>
    </xf>
    <xf numFmtId="0" fontId="32" fillId="5" borderId="41" xfId="0" applyFont="1" applyFill="1" applyBorder="1" applyAlignment="1" applyProtection="1">
      <alignment horizontal="center" vertical="center"/>
      <protection locked="0" hidden="1"/>
    </xf>
    <xf numFmtId="0" fontId="32" fillId="5" borderId="51" xfId="0" applyFont="1" applyFill="1" applyBorder="1" applyAlignment="1" applyProtection="1">
      <alignment horizontal="center" vertical="center"/>
      <protection locked="0" hidden="1"/>
    </xf>
    <xf numFmtId="0" fontId="32" fillId="5" borderId="0" xfId="0" applyFont="1" applyFill="1" applyAlignment="1" applyProtection="1">
      <alignment horizontal="center" vertical="center"/>
      <protection locked="0" hidden="1"/>
    </xf>
    <xf numFmtId="0" fontId="32" fillId="5" borderId="20" xfId="0" applyFont="1" applyFill="1" applyBorder="1" applyAlignment="1" applyProtection="1">
      <alignment horizontal="center" vertical="center"/>
      <protection locked="0" hidden="1"/>
    </xf>
    <xf numFmtId="0" fontId="32" fillId="5" borderId="42" xfId="0" applyFont="1" applyFill="1" applyBorder="1" applyAlignment="1" applyProtection="1">
      <alignment horizontal="center" vertical="center"/>
      <protection locked="0" hidden="1"/>
    </xf>
    <xf numFmtId="0" fontId="32" fillId="5" borderId="36" xfId="0" applyFont="1" applyFill="1" applyBorder="1" applyAlignment="1" applyProtection="1">
      <alignment horizontal="center" vertical="center"/>
      <protection locked="0" hidden="1"/>
    </xf>
    <xf numFmtId="0" fontId="32" fillId="5" borderId="80" xfId="0" applyFont="1" applyFill="1" applyBorder="1" applyAlignment="1" applyProtection="1">
      <alignment horizontal="center" vertical="center"/>
      <protection locked="0" hidden="1"/>
    </xf>
    <xf numFmtId="0" fontId="29" fillId="5" borderId="40" xfId="0" applyFont="1" applyFill="1" applyBorder="1" applyAlignment="1" applyProtection="1">
      <alignment horizontal="center" vertical="center"/>
      <protection hidden="1"/>
    </xf>
    <xf numFmtId="0" fontId="29" fillId="5" borderId="44" xfId="0" applyFont="1" applyFill="1" applyBorder="1" applyAlignment="1" applyProtection="1">
      <alignment horizontal="center" vertical="center"/>
      <protection hidden="1"/>
    </xf>
    <xf numFmtId="0" fontId="29" fillId="5" borderId="41" xfId="0" applyFont="1" applyFill="1" applyBorder="1" applyAlignment="1" applyProtection="1">
      <alignment horizontal="center" vertical="center"/>
      <protection hidden="1"/>
    </xf>
    <xf numFmtId="0" fontId="29" fillId="5" borderId="36" xfId="0" applyFont="1" applyFill="1" applyBorder="1" applyAlignment="1" applyProtection="1">
      <alignment horizontal="center" vertical="center"/>
      <protection hidden="1"/>
    </xf>
    <xf numFmtId="0" fontId="29" fillId="5" borderId="80" xfId="0" applyFont="1" applyFill="1" applyBorder="1" applyAlignment="1" applyProtection="1">
      <alignment horizontal="center" vertical="center"/>
      <protection hidden="1"/>
    </xf>
    <xf numFmtId="0" fontId="10" fillId="5" borderId="40" xfId="0" applyFont="1" applyFill="1" applyBorder="1" applyAlignment="1" applyProtection="1">
      <alignment horizontal="center" vertical="center" wrapText="1"/>
      <protection hidden="1"/>
    </xf>
    <xf numFmtId="0" fontId="10" fillId="5" borderId="44" xfId="0" applyFont="1" applyFill="1" applyBorder="1" applyAlignment="1" applyProtection="1">
      <alignment horizontal="center" vertical="center"/>
      <protection hidden="1"/>
    </xf>
    <xf numFmtId="0" fontId="10" fillId="5" borderId="41" xfId="0" applyFont="1" applyFill="1" applyBorder="1" applyAlignment="1" applyProtection="1">
      <alignment horizontal="center" vertical="center"/>
      <protection hidden="1"/>
    </xf>
    <xf numFmtId="0" fontId="14" fillId="6" borderId="14" xfId="0" applyFont="1" applyFill="1" applyBorder="1" applyAlignment="1" applyProtection="1">
      <alignment horizontal="center"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14" fillId="7" borderId="1" xfId="0" applyFont="1" applyFill="1" applyBorder="1" applyAlignment="1" applyProtection="1">
      <alignment horizontal="center" vertical="center"/>
      <protection hidden="1"/>
    </xf>
    <xf numFmtId="0" fontId="14" fillId="7" borderId="15" xfId="0" applyFont="1" applyFill="1" applyBorder="1" applyAlignment="1" applyProtection="1">
      <alignment horizontal="center" vertical="center"/>
      <protection hidden="1"/>
    </xf>
    <xf numFmtId="0" fontId="14" fillId="6" borderId="28" xfId="0" applyFont="1" applyFill="1" applyBorder="1" applyAlignment="1" applyProtection="1">
      <alignment horizontal="center" vertical="center"/>
      <protection hidden="1"/>
    </xf>
    <xf numFmtId="0" fontId="14" fillId="6" borderId="60" xfId="0" applyFont="1" applyFill="1" applyBorder="1" applyAlignment="1" applyProtection="1">
      <alignment horizontal="center" vertical="center"/>
      <protection hidden="1"/>
    </xf>
    <xf numFmtId="0" fontId="14" fillId="6" borderId="35" xfId="0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/>
      <protection locked="0" hidden="1"/>
    </xf>
    <xf numFmtId="0" fontId="8" fillId="4" borderId="43" xfId="0" applyFont="1" applyFill="1" applyBorder="1" applyAlignment="1" applyProtection="1">
      <alignment horizontal="center" vertical="center"/>
      <protection locked="0" hidden="1"/>
    </xf>
    <xf numFmtId="0" fontId="18" fillId="3" borderId="58" xfId="0" applyFont="1" applyFill="1" applyBorder="1" applyAlignment="1" applyProtection="1">
      <alignment horizontal="left" vertical="center" wrapText="1"/>
      <protection hidden="1"/>
    </xf>
    <xf numFmtId="0" fontId="18" fillId="3" borderId="9" xfId="0" applyFont="1" applyFill="1" applyBorder="1" applyAlignment="1" applyProtection="1">
      <alignment horizontal="left" vertical="center" wrapText="1"/>
      <protection hidden="1"/>
    </xf>
    <xf numFmtId="0" fontId="18" fillId="3" borderId="6" xfId="0" applyFont="1" applyFill="1" applyBorder="1" applyAlignment="1" applyProtection="1">
      <alignment horizontal="left" vertical="center" wrapText="1"/>
      <protection hidden="1"/>
    </xf>
    <xf numFmtId="0" fontId="18" fillId="3" borderId="7" xfId="0" applyFont="1" applyFill="1" applyBorder="1" applyAlignment="1" applyProtection="1">
      <alignment horizontal="left" vertical="center" wrapText="1"/>
      <protection hidden="1"/>
    </xf>
    <xf numFmtId="0" fontId="8" fillId="4" borderId="8" xfId="0" applyFont="1" applyFill="1" applyBorder="1" applyAlignment="1" applyProtection="1">
      <alignment horizontal="center" vertical="center"/>
      <protection locked="0" hidden="1"/>
    </xf>
    <xf numFmtId="0" fontId="8" fillId="4" borderId="9" xfId="0" applyFont="1" applyFill="1" applyBorder="1" applyAlignment="1" applyProtection="1">
      <alignment horizontal="center" vertical="center"/>
      <protection locked="0" hidden="1"/>
    </xf>
    <xf numFmtId="0" fontId="8" fillId="4" borderId="45" xfId="0" applyFont="1" applyFill="1" applyBorder="1" applyAlignment="1" applyProtection="1">
      <alignment horizontal="center" vertical="center"/>
      <protection locked="0" hidden="1"/>
    </xf>
    <xf numFmtId="0" fontId="8" fillId="4" borderId="7" xfId="0" applyFont="1" applyFill="1" applyBorder="1" applyAlignment="1" applyProtection="1">
      <alignment horizontal="center" vertical="center"/>
      <protection locked="0" hidden="1"/>
    </xf>
    <xf numFmtId="0" fontId="8" fillId="4" borderId="58" xfId="0" applyFont="1" applyFill="1" applyBorder="1" applyAlignment="1" applyProtection="1">
      <alignment horizontal="center" vertical="center"/>
      <protection locked="0" hidden="1"/>
    </xf>
    <xf numFmtId="0" fontId="8" fillId="4" borderId="6" xfId="0" applyFont="1" applyFill="1" applyBorder="1" applyAlignment="1" applyProtection="1">
      <alignment horizontal="center" vertical="center"/>
      <protection locked="0" hidden="1"/>
    </xf>
    <xf numFmtId="0" fontId="22" fillId="0" borderId="25" xfId="0" applyFont="1" applyBorder="1" applyAlignment="1" applyProtection="1">
      <alignment horizontal="left"/>
      <protection locked="0" hidden="1"/>
    </xf>
    <xf numFmtId="0" fontId="22" fillId="0" borderId="26" xfId="0" applyFont="1" applyBorder="1" applyAlignment="1" applyProtection="1">
      <alignment horizontal="left"/>
      <protection locked="0" hidden="1"/>
    </xf>
    <xf numFmtId="0" fontId="18" fillId="0" borderId="1" xfId="0" applyFont="1" applyBorder="1" applyAlignment="1" applyProtection="1">
      <alignment horizontal="left"/>
      <protection locked="0"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4" fillId="7" borderId="8" xfId="0" applyFont="1" applyFill="1" applyBorder="1" applyAlignment="1" applyProtection="1">
      <alignment horizontal="center" vertical="center" wrapText="1"/>
      <protection locked="0" hidden="1"/>
    </xf>
    <xf numFmtId="0" fontId="4" fillId="7" borderId="19" xfId="0" applyFont="1" applyFill="1" applyBorder="1" applyAlignment="1" applyProtection="1">
      <alignment horizontal="center" vertical="center" wrapText="1"/>
      <protection locked="0" hidden="1"/>
    </xf>
    <xf numFmtId="0" fontId="4" fillId="7" borderId="10" xfId="0" applyFont="1" applyFill="1" applyBorder="1" applyAlignment="1" applyProtection="1">
      <alignment horizontal="center" vertical="center" wrapText="1"/>
      <protection locked="0" hidden="1"/>
    </xf>
    <xf numFmtId="0" fontId="4" fillId="7" borderId="20" xfId="0" applyFont="1" applyFill="1" applyBorder="1" applyAlignment="1" applyProtection="1">
      <alignment horizontal="center" vertical="center" wrapText="1"/>
      <protection locked="0" hidden="1"/>
    </xf>
    <xf numFmtId="0" fontId="4" fillId="7" borderId="45" xfId="0" applyFont="1" applyFill="1" applyBorder="1" applyAlignment="1" applyProtection="1">
      <alignment horizontal="center" vertical="center" wrapText="1"/>
      <protection locked="0" hidden="1"/>
    </xf>
    <xf numFmtId="0" fontId="4" fillId="7" borderId="61" xfId="0" applyFont="1" applyFill="1" applyBorder="1" applyAlignment="1" applyProtection="1">
      <alignment horizontal="center" vertical="center" wrapText="1"/>
      <protection locked="0" hidden="1"/>
    </xf>
    <xf numFmtId="0" fontId="18" fillId="3" borderId="43" xfId="0" applyFont="1" applyFill="1" applyBorder="1" applyAlignment="1" applyProtection="1">
      <alignment horizontal="left" vertical="center" wrapText="1"/>
      <protection hidden="1"/>
    </xf>
    <xf numFmtId="0" fontId="18" fillId="3" borderId="3" xfId="0" applyFont="1" applyFill="1" applyBorder="1" applyAlignment="1" applyProtection="1">
      <alignment horizontal="left" vertical="center" wrapText="1"/>
      <protection hidden="1"/>
    </xf>
    <xf numFmtId="0" fontId="8" fillId="4" borderId="3" xfId="0" applyFont="1" applyFill="1" applyBorder="1" applyAlignment="1" applyProtection="1">
      <alignment horizontal="center" vertical="center"/>
      <protection locked="0" hidden="1"/>
    </xf>
    <xf numFmtId="0" fontId="8" fillId="4" borderId="46" xfId="0" applyFont="1" applyFill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left" vertical="center" wrapText="1"/>
      <protection hidden="1"/>
    </xf>
    <xf numFmtId="0" fontId="1" fillId="0" borderId="17" xfId="0" applyFont="1" applyBorder="1" applyAlignment="1" applyProtection="1">
      <alignment horizontal="left" vertical="center" wrapText="1"/>
      <protection hidden="1"/>
    </xf>
    <xf numFmtId="0" fontId="4" fillId="7" borderId="79" xfId="0" applyFont="1" applyFill="1" applyBorder="1" applyAlignment="1" applyProtection="1">
      <alignment horizontal="center" vertical="center" wrapText="1"/>
      <protection locked="0" hidden="1"/>
    </xf>
    <xf numFmtId="0" fontId="4" fillId="7" borderId="80" xfId="0" applyFont="1" applyFill="1" applyBorder="1" applyAlignment="1" applyProtection="1">
      <alignment horizontal="center" vertical="center" wrapText="1"/>
      <protection locked="0" hidden="1"/>
    </xf>
    <xf numFmtId="0" fontId="18" fillId="3" borderId="47" xfId="0" applyFont="1" applyFill="1" applyBorder="1" applyAlignment="1" applyProtection="1">
      <alignment horizontal="left" vertical="center" wrapText="1"/>
      <protection hidden="1"/>
    </xf>
    <xf numFmtId="0" fontId="18" fillId="3" borderId="31" xfId="0" applyFont="1" applyFill="1" applyBorder="1" applyAlignment="1" applyProtection="1">
      <alignment horizontal="left" vertical="center" wrapText="1"/>
      <protection hidden="1"/>
    </xf>
    <xf numFmtId="0" fontId="8" fillId="4" borderId="21" xfId="0" applyFont="1" applyFill="1" applyBorder="1" applyAlignment="1" applyProtection="1">
      <alignment horizontal="center" vertical="center"/>
      <protection locked="0" hidden="1"/>
    </xf>
    <xf numFmtId="0" fontId="8" fillId="4" borderId="31" xfId="0" applyFont="1" applyFill="1" applyBorder="1" applyAlignment="1" applyProtection="1">
      <alignment horizontal="center" vertical="center"/>
      <protection locked="0" hidden="1"/>
    </xf>
    <xf numFmtId="0" fontId="8" fillId="4" borderId="47" xfId="0" applyFont="1" applyFill="1" applyBorder="1" applyAlignment="1" applyProtection="1">
      <alignment horizontal="center" vertical="center"/>
      <protection locked="0" hidden="1"/>
    </xf>
    <xf numFmtId="0" fontId="18" fillId="0" borderId="15" xfId="0" applyFont="1" applyBorder="1" applyAlignment="1" applyProtection="1">
      <alignment horizontal="left"/>
      <protection locked="0" hidden="1"/>
    </xf>
    <xf numFmtId="0" fontId="6" fillId="7" borderId="2" xfId="0" applyFont="1" applyFill="1" applyBorder="1" applyAlignment="1" applyProtection="1">
      <alignment horizontal="center" vertical="center" wrapText="1"/>
      <protection hidden="1"/>
    </xf>
    <xf numFmtId="0" fontId="6" fillId="7" borderId="3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1" fontId="4" fillId="7" borderId="2" xfId="0" applyNumberFormat="1" applyFont="1" applyFill="1" applyBorder="1" applyAlignment="1" applyProtection="1">
      <alignment horizontal="center" vertical="center" wrapText="1"/>
      <protection locked="0" hidden="1"/>
    </xf>
    <xf numFmtId="1" fontId="4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" fontId="4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1" fontId="4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70" xfId="0" applyFont="1" applyBorder="1" applyAlignment="1" applyProtection="1">
      <alignment horizontal="center" vertical="center" wrapText="1"/>
      <protection hidden="1"/>
    </xf>
    <xf numFmtId="0" fontId="7" fillId="0" borderId="75" xfId="0" applyFont="1" applyBorder="1" applyAlignment="1" applyProtection="1">
      <alignment horizontal="center" vertical="center" wrapText="1"/>
      <protection hidden="1"/>
    </xf>
    <xf numFmtId="0" fontId="4" fillId="7" borderId="9" xfId="0" applyFont="1" applyFill="1" applyBorder="1" applyAlignment="1" applyProtection="1">
      <alignment horizontal="center" vertical="center" wrapText="1"/>
      <protection locked="0" hidden="1"/>
    </xf>
    <xf numFmtId="0" fontId="4" fillId="7" borderId="83" xfId="0" applyFont="1" applyFill="1" applyBorder="1" applyAlignment="1" applyProtection="1">
      <alignment horizontal="center" vertical="center" wrapText="1"/>
      <protection locked="0" hidden="1"/>
    </xf>
    <xf numFmtId="0" fontId="4" fillId="7" borderId="84" xfId="0" applyFont="1" applyFill="1" applyBorder="1" applyAlignment="1" applyProtection="1">
      <alignment horizontal="center" vertical="center" wrapText="1"/>
      <protection locked="0" hidden="1"/>
    </xf>
    <xf numFmtId="0" fontId="4" fillId="4" borderId="8" xfId="0" applyFont="1" applyFill="1" applyBorder="1" applyAlignment="1" applyProtection="1">
      <alignment horizontal="center" vertical="center" wrapText="1"/>
      <protection locked="0" hidden="1"/>
    </xf>
    <xf numFmtId="0" fontId="4" fillId="4" borderId="9" xfId="0" applyFont="1" applyFill="1" applyBorder="1" applyAlignment="1" applyProtection="1">
      <alignment horizontal="center" vertical="center" wrapText="1"/>
      <protection locked="0" hidden="1"/>
    </xf>
    <xf numFmtId="0" fontId="4" fillId="4" borderId="83" xfId="0" applyFont="1" applyFill="1" applyBorder="1" applyAlignment="1" applyProtection="1">
      <alignment horizontal="center" vertical="center" wrapText="1"/>
      <protection locked="0" hidden="1"/>
    </xf>
    <xf numFmtId="0" fontId="4" fillId="4" borderId="84" xfId="0" applyFont="1" applyFill="1" applyBorder="1" applyAlignment="1" applyProtection="1">
      <alignment horizontal="center" vertical="center" wrapText="1"/>
      <protection locked="0" hidden="1"/>
    </xf>
    <xf numFmtId="0" fontId="10" fillId="5" borderId="11" xfId="0" applyFont="1" applyFill="1" applyBorder="1" applyAlignment="1" applyProtection="1">
      <alignment horizontal="center" vertical="center"/>
      <protection hidden="1"/>
    </xf>
    <xf numFmtId="0" fontId="10" fillId="5" borderId="12" xfId="0" applyFont="1" applyFill="1" applyBorder="1" applyAlignment="1" applyProtection="1">
      <alignment horizontal="center" vertical="center"/>
      <protection hidden="1"/>
    </xf>
    <xf numFmtId="0" fontId="10" fillId="5" borderId="35" xfId="0" applyFont="1" applyFill="1" applyBorder="1" applyAlignment="1" applyProtection="1">
      <alignment horizontal="center" vertical="center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 shrinkToFit="1"/>
      <protection hidden="1"/>
    </xf>
    <xf numFmtId="0" fontId="6" fillId="2" borderId="3" xfId="0" applyFont="1" applyFill="1" applyBorder="1" applyAlignment="1" applyProtection="1">
      <alignment horizontal="center" vertical="center" wrapText="1" shrinkToFit="1"/>
      <protection hidden="1"/>
    </xf>
    <xf numFmtId="0" fontId="25" fillId="5" borderId="22" xfId="0" applyFont="1" applyFill="1" applyBorder="1" applyAlignment="1" applyProtection="1">
      <alignment horizontal="center" vertical="center" wrapText="1"/>
      <protection hidden="1"/>
    </xf>
    <xf numFmtId="0" fontId="25" fillId="5" borderId="23" xfId="0" applyFont="1" applyFill="1" applyBorder="1" applyAlignment="1" applyProtection="1">
      <alignment horizontal="center" vertical="center" wrapText="1"/>
      <protection hidden="1"/>
    </xf>
    <xf numFmtId="0" fontId="15" fillId="7" borderId="56" xfId="0" applyFont="1" applyFill="1" applyBorder="1" applyAlignment="1" applyProtection="1">
      <alignment horizontal="center" vertical="center" wrapText="1"/>
      <protection hidden="1"/>
    </xf>
    <xf numFmtId="0" fontId="15" fillId="7" borderId="57" xfId="0" applyFont="1" applyFill="1" applyBorder="1" applyAlignment="1" applyProtection="1">
      <alignment horizontal="center" vertical="center" wrapText="1"/>
      <protection hidden="1"/>
    </xf>
    <xf numFmtId="0" fontId="15" fillId="2" borderId="56" xfId="0" applyFont="1" applyFill="1" applyBorder="1" applyAlignment="1" applyProtection="1">
      <alignment horizontal="center" vertical="center" wrapText="1"/>
      <protection hidden="1"/>
    </xf>
    <xf numFmtId="0" fontId="15" fillId="2" borderId="57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locked="0" hidden="1"/>
    </xf>
    <xf numFmtId="0" fontId="4" fillId="4" borderId="85" xfId="0" applyFont="1" applyFill="1" applyBorder="1" applyAlignment="1" applyProtection="1">
      <alignment horizontal="center" vertical="center" wrapText="1"/>
      <protection locked="0" hidden="1"/>
    </xf>
    <xf numFmtId="0" fontId="25" fillId="5" borderId="72" xfId="0" applyFont="1" applyFill="1" applyBorder="1" applyAlignment="1" applyProtection="1">
      <alignment horizontal="center" vertical="center" wrapText="1"/>
      <protection hidden="1"/>
    </xf>
    <xf numFmtId="0" fontId="25" fillId="5" borderId="78" xfId="0" applyFont="1" applyFill="1" applyBorder="1" applyAlignment="1" applyProtection="1">
      <alignment horizontal="center" vertical="center" wrapText="1"/>
      <protection hidden="1"/>
    </xf>
    <xf numFmtId="0" fontId="25" fillId="5" borderId="73" xfId="0" applyFont="1" applyFill="1" applyBorder="1" applyAlignment="1" applyProtection="1">
      <alignment horizontal="center" vertical="center" wrapText="1"/>
      <protection hidden="1"/>
    </xf>
    <xf numFmtId="0" fontId="4" fillId="7" borderId="76" xfId="0" applyFont="1" applyFill="1" applyBorder="1" applyAlignment="1" applyProtection="1">
      <alignment horizontal="center" vertical="center" wrapText="1"/>
      <protection locked="0" hidden="1"/>
    </xf>
    <xf numFmtId="0" fontId="4" fillId="7" borderId="77" xfId="0" applyFont="1" applyFill="1" applyBorder="1" applyAlignment="1" applyProtection="1">
      <alignment horizontal="center" vertical="center" wrapText="1"/>
      <protection locked="0" hidden="1"/>
    </xf>
    <xf numFmtId="0" fontId="4" fillId="4" borderId="76" xfId="0" applyFont="1" applyFill="1" applyBorder="1" applyAlignment="1" applyProtection="1">
      <alignment horizontal="center" vertical="center" wrapText="1"/>
      <protection locked="0" hidden="1"/>
    </xf>
    <xf numFmtId="0" fontId="4" fillId="4" borderId="77" xfId="0" applyFont="1" applyFill="1" applyBorder="1" applyAlignment="1" applyProtection="1">
      <alignment horizontal="center" vertical="center" wrapText="1"/>
      <protection locked="0" hidden="1"/>
    </xf>
    <xf numFmtId="0" fontId="4" fillId="7" borderId="68" xfId="0" applyFont="1" applyFill="1" applyBorder="1" applyAlignment="1" applyProtection="1">
      <alignment horizontal="center" vertical="center" wrapText="1"/>
      <protection locked="0" hidden="1"/>
    </xf>
    <xf numFmtId="0" fontId="4" fillId="7" borderId="69" xfId="0" applyFont="1" applyFill="1" applyBorder="1" applyAlignment="1" applyProtection="1">
      <alignment horizontal="center" vertical="center" wrapText="1"/>
      <protection locked="0" hidden="1"/>
    </xf>
    <xf numFmtId="0" fontId="4" fillId="4" borderId="68" xfId="0" applyFont="1" applyFill="1" applyBorder="1" applyAlignment="1" applyProtection="1">
      <alignment horizontal="center" vertical="center" wrapText="1"/>
      <protection locked="0" hidden="1"/>
    </xf>
    <xf numFmtId="0" fontId="4" fillId="4" borderId="69" xfId="0" applyFont="1" applyFill="1" applyBorder="1" applyAlignment="1" applyProtection="1">
      <alignment horizontal="center" vertical="center" wrapText="1"/>
      <protection locked="0"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94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4" fillId="7" borderId="2" xfId="0" applyFont="1" applyFill="1" applyBorder="1" applyAlignment="1" applyProtection="1">
      <alignment horizontal="center" vertical="center" wrapText="1"/>
      <protection locked="0" hidden="1"/>
    </xf>
    <xf numFmtId="0" fontId="4" fillId="7" borderId="3" xfId="0" applyFont="1" applyFill="1" applyBorder="1" applyAlignment="1" applyProtection="1">
      <alignment horizontal="center" vertical="center" wrapText="1"/>
      <protection locked="0" hidden="1"/>
    </xf>
    <xf numFmtId="0" fontId="4" fillId="4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3" xfId="0" applyFont="1" applyFill="1" applyBorder="1" applyAlignment="1" applyProtection="1">
      <alignment horizontal="center" vertical="center" wrapText="1"/>
      <protection locked="0"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1" fillId="0" borderId="82" xfId="0" applyFont="1" applyBorder="1" applyAlignment="1" applyProtection="1">
      <alignment horizontal="left" vertical="center" wrapText="1"/>
      <protection hidden="1"/>
    </xf>
    <xf numFmtId="0" fontId="1" fillId="0" borderId="26" xfId="0" applyFont="1" applyBorder="1" applyAlignment="1" applyProtection="1">
      <alignment horizontal="left" vertical="center" wrapText="1"/>
      <protection hidden="1"/>
    </xf>
    <xf numFmtId="0" fontId="4" fillId="7" borderId="66" xfId="0" applyFont="1" applyFill="1" applyBorder="1" applyAlignment="1" applyProtection="1">
      <alignment horizontal="center" vertical="center" wrapText="1"/>
      <protection locked="0" hidden="1"/>
    </xf>
    <xf numFmtId="0" fontId="4" fillId="7" borderId="67" xfId="0" applyFont="1" applyFill="1" applyBorder="1" applyAlignment="1" applyProtection="1">
      <alignment horizontal="center" vertical="center" wrapText="1"/>
      <protection locked="0" hidden="1"/>
    </xf>
    <xf numFmtId="0" fontId="4" fillId="4" borderId="66" xfId="0" applyFont="1" applyFill="1" applyBorder="1" applyAlignment="1" applyProtection="1">
      <alignment horizontal="center" vertical="center" wrapText="1"/>
      <protection locked="0" hidden="1"/>
    </xf>
    <xf numFmtId="0" fontId="4" fillId="4" borderId="67" xfId="0" applyFont="1" applyFill="1" applyBorder="1" applyAlignment="1" applyProtection="1">
      <alignment horizontal="center" vertical="center" wrapText="1"/>
      <protection locked="0" hidden="1"/>
    </xf>
    <xf numFmtId="0" fontId="7" fillId="3" borderId="85" xfId="0" applyFont="1" applyFill="1" applyBorder="1" applyAlignment="1" applyProtection="1">
      <alignment horizontal="center" vertical="center" wrapText="1"/>
      <protection hidden="1"/>
    </xf>
    <xf numFmtId="0" fontId="11" fillId="5" borderId="27" xfId="0" applyFont="1" applyFill="1" applyBorder="1" applyAlignment="1" applyProtection="1">
      <alignment horizontal="center" vertical="center"/>
      <protection hidden="1"/>
    </xf>
    <xf numFmtId="0" fontId="11" fillId="5" borderId="28" xfId="0" applyFont="1" applyFill="1" applyBorder="1" applyAlignment="1" applyProtection="1">
      <alignment horizontal="center" vertical="center"/>
      <protection hidden="1"/>
    </xf>
    <xf numFmtId="0" fontId="11" fillId="5" borderId="29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5" fillId="5" borderId="24" xfId="0" applyFont="1" applyFill="1" applyBorder="1" applyAlignment="1" applyProtection="1">
      <alignment horizontal="center" vertical="center" wrapText="1"/>
      <protection hidden="1"/>
    </xf>
    <xf numFmtId="0" fontId="15" fillId="7" borderId="34" xfId="0" applyFont="1" applyFill="1" applyBorder="1" applyAlignment="1" applyProtection="1">
      <alignment horizontal="center" vertical="center" wrapText="1"/>
      <protection hidden="1"/>
    </xf>
    <xf numFmtId="0" fontId="15" fillId="7" borderId="32" xfId="0" applyFont="1" applyFill="1" applyBorder="1" applyAlignment="1" applyProtection="1">
      <alignment horizontal="center" vertical="center" wrapText="1"/>
      <protection hidden="1"/>
    </xf>
    <xf numFmtId="0" fontId="15" fillId="7" borderId="33" xfId="0" applyFont="1" applyFill="1" applyBorder="1" applyAlignment="1" applyProtection="1">
      <alignment horizontal="center" vertical="center" wrapText="1"/>
      <protection hidden="1"/>
    </xf>
    <xf numFmtId="0" fontId="15" fillId="3" borderId="34" xfId="0" applyFont="1" applyFill="1" applyBorder="1" applyAlignment="1" applyProtection="1">
      <alignment horizontal="center" vertical="center" wrapText="1"/>
      <protection hidden="1"/>
    </xf>
    <xf numFmtId="0" fontId="15" fillId="3" borderId="32" xfId="0" applyFont="1" applyFill="1" applyBorder="1" applyAlignment="1" applyProtection="1">
      <alignment horizontal="center" vertical="center" wrapText="1"/>
      <protection hidden="1"/>
    </xf>
    <xf numFmtId="0" fontId="15" fillId="3" borderId="33" xfId="0" applyFont="1" applyFill="1" applyBorder="1" applyAlignment="1" applyProtection="1">
      <alignment horizontal="center" vertical="center" wrapText="1"/>
      <protection hidden="1"/>
    </xf>
    <xf numFmtId="0" fontId="6" fillId="7" borderId="8" xfId="0" applyFont="1" applyFill="1" applyBorder="1" applyAlignment="1" applyProtection="1">
      <alignment horizontal="center" vertical="center" wrapText="1"/>
      <protection hidden="1"/>
    </xf>
    <xf numFmtId="0" fontId="6" fillId="7" borderId="9" xfId="0" applyFont="1" applyFill="1" applyBorder="1" applyAlignment="1" applyProtection="1">
      <alignment horizontal="center" vertical="center" wrapText="1"/>
      <protection hidden="1"/>
    </xf>
    <xf numFmtId="0" fontId="6" fillId="7" borderId="45" xfId="0" applyFont="1" applyFill="1" applyBorder="1" applyAlignment="1" applyProtection="1">
      <alignment horizontal="center" vertical="center" wrapText="1"/>
      <protection hidden="1"/>
    </xf>
    <xf numFmtId="0" fontId="6" fillId="7" borderId="7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45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0" fontId="11" fillId="5" borderId="11" xfId="0" applyFont="1" applyFill="1" applyBorder="1" applyAlignment="1" applyProtection="1">
      <alignment horizontal="center" vertical="center"/>
      <protection hidden="1"/>
    </xf>
    <xf numFmtId="0" fontId="11" fillId="5" borderId="12" xfId="0" applyFont="1" applyFill="1" applyBorder="1" applyAlignment="1" applyProtection="1">
      <alignment horizontal="center" vertical="center"/>
      <protection hidden="1"/>
    </xf>
    <xf numFmtId="0" fontId="11" fillId="5" borderId="35" xfId="0" applyFont="1" applyFill="1" applyBorder="1" applyAlignment="1" applyProtection="1">
      <alignment horizontal="center" vertical="center"/>
      <protection hidden="1"/>
    </xf>
    <xf numFmtId="0" fontId="11" fillId="5" borderId="13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wrapText="1" shrinkToFit="1"/>
      <protection hidden="1"/>
    </xf>
    <xf numFmtId="0" fontId="6" fillId="2" borderId="3" xfId="0" applyFont="1" applyFill="1" applyBorder="1" applyAlignment="1" applyProtection="1">
      <alignment horizontal="center" wrapText="1" shrinkToFit="1"/>
      <protection hidden="1"/>
    </xf>
    <xf numFmtId="0" fontId="15" fillId="3" borderId="56" xfId="0" applyFont="1" applyFill="1" applyBorder="1" applyAlignment="1" applyProtection="1">
      <alignment horizontal="center" vertical="center" wrapText="1"/>
      <protection hidden="1"/>
    </xf>
    <xf numFmtId="0" fontId="15" fillId="3" borderId="57" xfId="0" applyFont="1" applyFill="1" applyBorder="1" applyAlignment="1" applyProtection="1">
      <alignment horizontal="center" vertical="center" wrapText="1"/>
      <protection hidden="1"/>
    </xf>
    <xf numFmtId="0" fontId="6" fillId="7" borderId="8" xfId="0" applyFont="1" applyFill="1" applyBorder="1" applyAlignment="1" applyProtection="1">
      <alignment horizontal="center" wrapText="1"/>
      <protection hidden="1"/>
    </xf>
    <xf numFmtId="0" fontId="6" fillId="7" borderId="9" xfId="0" applyFont="1" applyFill="1" applyBorder="1" applyAlignment="1" applyProtection="1">
      <alignment horizontal="center" wrapText="1"/>
      <protection hidden="1"/>
    </xf>
    <xf numFmtId="0" fontId="6" fillId="7" borderId="45" xfId="0" applyFont="1" applyFill="1" applyBorder="1" applyAlignment="1" applyProtection="1">
      <alignment horizontal="center" wrapText="1"/>
      <protection hidden="1"/>
    </xf>
    <xf numFmtId="0" fontId="6" fillId="7" borderId="7" xfId="0" applyFont="1" applyFill="1" applyBorder="1" applyAlignment="1" applyProtection="1">
      <alignment horizontal="center" wrapText="1"/>
      <protection hidden="1"/>
    </xf>
    <xf numFmtId="0" fontId="6" fillId="2" borderId="1" xfId="0" applyFont="1" applyFill="1" applyBorder="1" applyAlignment="1" applyProtection="1">
      <alignment horizontal="center" wrapText="1"/>
      <protection hidden="1"/>
    </xf>
    <xf numFmtId="0" fontId="6" fillId="2" borderId="4" xfId="0" applyFont="1" applyFill="1" applyBorder="1" applyAlignment="1" applyProtection="1">
      <alignment horizontal="center" wrapText="1"/>
      <protection hidden="1"/>
    </xf>
    <xf numFmtId="0" fontId="6" fillId="2" borderId="5" xfId="0" applyFont="1" applyFill="1" applyBorder="1" applyAlignment="1" applyProtection="1">
      <alignment horizontal="center" wrapText="1"/>
      <protection hidden="1"/>
    </xf>
    <xf numFmtId="0" fontId="27" fillId="5" borderId="72" xfId="0" applyFont="1" applyFill="1" applyBorder="1" applyAlignment="1" applyProtection="1">
      <alignment horizontal="center" vertical="center"/>
      <protection hidden="1"/>
    </xf>
    <xf numFmtId="0" fontId="27" fillId="5" borderId="78" xfId="0" applyFont="1" applyFill="1" applyBorder="1" applyAlignment="1" applyProtection="1">
      <alignment horizontal="center" vertical="center"/>
      <protection hidden="1"/>
    </xf>
    <xf numFmtId="0" fontId="27" fillId="5" borderId="73" xfId="0" applyFont="1" applyFill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82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0" borderId="95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27" fillId="5" borderId="22" xfId="0" applyFont="1" applyFill="1" applyBorder="1" applyAlignment="1" applyProtection="1">
      <alignment horizontal="center" vertical="center"/>
      <protection hidden="1"/>
    </xf>
    <xf numFmtId="0" fontId="27" fillId="5" borderId="23" xfId="0" applyFont="1" applyFill="1" applyBorder="1" applyAlignment="1" applyProtection="1">
      <alignment horizontal="center" vertical="center"/>
      <protection hidden="1"/>
    </xf>
    <xf numFmtId="0" fontId="27" fillId="5" borderId="24" xfId="0" applyFont="1" applyFill="1" applyBorder="1" applyAlignment="1" applyProtection="1">
      <alignment horizontal="center" vertical="center"/>
      <protection hidden="1"/>
    </xf>
    <xf numFmtId="0" fontId="4" fillId="7" borderId="96" xfId="0" applyFont="1" applyFill="1" applyBorder="1" applyAlignment="1" applyProtection="1">
      <alignment horizontal="center" vertical="center" wrapText="1"/>
      <protection locked="0" hidden="1"/>
    </xf>
    <xf numFmtId="0" fontId="4" fillId="7" borderId="97" xfId="0" applyFont="1" applyFill="1" applyBorder="1" applyAlignment="1" applyProtection="1">
      <alignment horizontal="center" vertical="center" wrapText="1"/>
      <protection locked="0" hidden="1"/>
    </xf>
    <xf numFmtId="0" fontId="4" fillId="7" borderId="7" xfId="0" applyFont="1" applyFill="1" applyBorder="1" applyAlignment="1" applyProtection="1">
      <alignment horizontal="center" vertical="center" wrapText="1"/>
      <protection locked="0" hidden="1"/>
    </xf>
    <xf numFmtId="0" fontId="4" fillId="4" borderId="96" xfId="0" applyFont="1" applyFill="1" applyBorder="1" applyAlignment="1" applyProtection="1">
      <alignment horizontal="center" vertical="center" wrapText="1"/>
      <protection locked="0" hidden="1"/>
    </xf>
    <xf numFmtId="0" fontId="4" fillId="4" borderId="97" xfId="0" applyFont="1" applyFill="1" applyBorder="1" applyAlignment="1" applyProtection="1">
      <alignment horizontal="center" vertical="center" wrapText="1"/>
      <protection locked="0" hidden="1"/>
    </xf>
    <xf numFmtId="0" fontId="4" fillId="4" borderId="45" xfId="0" applyFont="1" applyFill="1" applyBorder="1" applyAlignment="1" applyProtection="1">
      <alignment horizontal="center" vertical="center" wrapText="1"/>
      <protection locked="0" hidden="1"/>
    </xf>
    <xf numFmtId="0" fontId="4" fillId="4" borderId="7" xfId="0" applyFont="1" applyFill="1" applyBorder="1" applyAlignment="1" applyProtection="1">
      <alignment horizontal="center" vertical="center" wrapText="1"/>
      <protection locked="0" hidden="1"/>
    </xf>
    <xf numFmtId="0" fontId="4" fillId="4" borderId="95" xfId="0" applyFont="1" applyFill="1" applyBorder="1" applyAlignment="1" applyProtection="1">
      <alignment horizontal="center" vertical="center" wrapText="1"/>
      <protection locked="0" hidden="1"/>
    </xf>
    <xf numFmtId="0" fontId="4" fillId="4" borderId="5" xfId="0" applyFont="1" applyFill="1" applyBorder="1" applyAlignment="1" applyProtection="1">
      <alignment horizontal="center" vertical="center" wrapText="1"/>
      <protection locked="0" hidden="1"/>
    </xf>
    <xf numFmtId="0" fontId="4" fillId="7" borderId="81" xfId="0" applyFont="1" applyFill="1" applyBorder="1" applyAlignment="1" applyProtection="1">
      <alignment horizontal="center" vertical="center" wrapText="1"/>
      <protection locked="0" hidden="1"/>
    </xf>
    <xf numFmtId="0" fontId="4" fillId="7" borderId="64" xfId="0" applyFont="1" applyFill="1" applyBorder="1" applyAlignment="1" applyProtection="1">
      <alignment horizontal="center" vertical="center" wrapText="1"/>
      <protection locked="0" hidden="1"/>
    </xf>
    <xf numFmtId="0" fontId="4" fillId="4" borderId="81" xfId="0" applyFont="1" applyFill="1" applyBorder="1" applyAlignment="1" applyProtection="1">
      <alignment horizontal="center" vertical="center" wrapText="1"/>
      <protection locked="0" hidden="1"/>
    </xf>
    <xf numFmtId="0" fontId="4" fillId="4" borderId="64" xfId="0" applyFont="1" applyFill="1" applyBorder="1" applyAlignment="1" applyProtection="1">
      <alignment horizontal="center" vertical="center" wrapText="1"/>
      <protection locked="0" hidden="1"/>
    </xf>
    <xf numFmtId="0" fontId="6" fillId="3" borderId="8" xfId="0" applyFont="1" applyFill="1" applyBorder="1" applyAlignment="1" applyProtection="1">
      <alignment horizontal="center" wrapText="1"/>
      <protection hidden="1"/>
    </xf>
    <xf numFmtId="0" fontId="6" fillId="3" borderId="9" xfId="0" applyFont="1" applyFill="1" applyBorder="1" applyAlignment="1" applyProtection="1">
      <alignment horizontal="center" wrapText="1"/>
      <protection hidden="1"/>
    </xf>
    <xf numFmtId="0" fontId="6" fillId="3" borderId="45" xfId="0" applyFont="1" applyFill="1" applyBorder="1" applyAlignment="1" applyProtection="1">
      <alignment horizontal="center" wrapText="1"/>
      <protection hidden="1"/>
    </xf>
    <xf numFmtId="0" fontId="6" fillId="3" borderId="7" xfId="0" applyFont="1" applyFill="1" applyBorder="1" applyAlignment="1" applyProtection="1">
      <alignment horizontal="center" wrapText="1"/>
      <protection hidden="1"/>
    </xf>
    <xf numFmtId="0" fontId="1" fillId="0" borderId="56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164" fontId="27" fillId="5" borderId="21" xfId="0" applyNumberFormat="1" applyFont="1" applyFill="1" applyBorder="1" applyAlignment="1" applyProtection="1">
      <alignment horizontal="center" vertical="center" shrinkToFit="1"/>
      <protection hidden="1"/>
    </xf>
    <xf numFmtId="164" fontId="27" fillId="5" borderId="31" xfId="0" applyNumberFormat="1" applyFont="1" applyFill="1" applyBorder="1" applyAlignment="1" applyProtection="1">
      <alignment horizontal="center" vertical="center" shrinkToFit="1"/>
      <protection hidden="1"/>
    </xf>
    <xf numFmtId="0" fontId="4" fillId="7" borderId="21" xfId="0" applyFont="1" applyFill="1" applyBorder="1" applyAlignment="1" applyProtection="1">
      <alignment horizontal="center" vertical="center" wrapText="1"/>
      <protection locked="0" hidden="1"/>
    </xf>
    <xf numFmtId="0" fontId="4" fillId="7" borderId="31" xfId="0" applyFont="1" applyFill="1" applyBorder="1" applyAlignment="1" applyProtection="1">
      <alignment horizontal="center" vertical="center" wrapText="1"/>
      <protection locked="0" hidden="1"/>
    </xf>
    <xf numFmtId="0" fontId="4" fillId="4" borderId="21" xfId="0" applyFont="1" applyFill="1" applyBorder="1" applyAlignment="1" applyProtection="1">
      <alignment horizontal="center" vertical="center" wrapText="1"/>
      <protection locked="0" hidden="1"/>
    </xf>
    <xf numFmtId="0" fontId="4" fillId="4" borderId="31" xfId="0" applyFont="1" applyFill="1" applyBorder="1" applyAlignment="1" applyProtection="1">
      <alignment horizontal="center" vertical="center" wrapText="1"/>
      <protection locked="0" hidden="1"/>
    </xf>
    <xf numFmtId="0" fontId="27" fillId="5" borderId="50" xfId="0" applyFont="1" applyFill="1" applyBorder="1" applyAlignment="1" applyProtection="1">
      <alignment horizontal="center" vertical="center" wrapText="1"/>
      <protection locked="0" hidden="1"/>
    </xf>
    <xf numFmtId="0" fontId="27" fillId="5" borderId="52" xfId="0" applyFont="1" applyFill="1" applyBorder="1" applyAlignment="1" applyProtection="1">
      <alignment horizontal="center" vertical="center" wrapText="1"/>
      <protection locked="0" hidden="1"/>
    </xf>
    <xf numFmtId="0" fontId="27" fillId="5" borderId="53" xfId="0" applyFont="1" applyFill="1" applyBorder="1" applyAlignment="1" applyProtection="1">
      <alignment horizontal="center" vertical="center" wrapText="1"/>
      <protection locked="0" hidden="1"/>
    </xf>
    <xf numFmtId="0" fontId="4" fillId="4" borderId="2" xfId="0" applyFont="1" applyFill="1" applyBorder="1" applyAlignment="1" applyProtection="1">
      <alignment horizontal="center" vertical="center" shrinkToFit="1"/>
      <protection locked="0" hidden="1"/>
    </xf>
    <xf numFmtId="0" fontId="4" fillId="4" borderId="3" xfId="0" applyFont="1" applyFill="1" applyBorder="1" applyAlignment="1" applyProtection="1">
      <alignment horizontal="center" vertical="center" shrinkToFit="1"/>
      <protection locked="0" hidden="1"/>
    </xf>
    <xf numFmtId="0" fontId="4" fillId="7" borderId="48" xfId="0" applyFont="1" applyFill="1" applyBorder="1" applyAlignment="1" applyProtection="1">
      <alignment horizontal="center" vertical="center" shrinkToFit="1"/>
      <protection locked="0" hidden="1"/>
    </xf>
    <xf numFmtId="0" fontId="4" fillId="7" borderId="3" xfId="0" applyFont="1" applyFill="1" applyBorder="1" applyAlignment="1" applyProtection="1">
      <alignment horizontal="center" vertical="center" shrinkToFit="1"/>
      <protection locked="0" hidden="1"/>
    </xf>
    <xf numFmtId="0" fontId="21" fillId="0" borderId="4" xfId="0" applyFont="1" applyBorder="1" applyAlignment="1" applyProtection="1">
      <alignment horizontal="center" shrinkToFit="1"/>
      <protection hidden="1"/>
    </xf>
    <xf numFmtId="0" fontId="21" fillId="0" borderId="8" xfId="0" applyFont="1" applyBorder="1" applyAlignment="1" applyProtection="1">
      <alignment horizontal="center" shrinkToFit="1"/>
      <protection hidden="1"/>
    </xf>
    <xf numFmtId="0" fontId="27" fillId="5" borderId="27" xfId="0" applyFont="1" applyFill="1" applyBorder="1" applyAlignment="1" applyProtection="1">
      <alignment horizontal="center" vertical="center" shrinkToFit="1"/>
      <protection hidden="1"/>
    </xf>
    <xf numFmtId="0" fontId="27" fillId="5" borderId="28" xfId="0" applyFont="1" applyFill="1" applyBorder="1" applyAlignment="1" applyProtection="1">
      <alignment horizontal="center" vertical="center" shrinkToFit="1"/>
      <protection hidden="1"/>
    </xf>
    <xf numFmtId="0" fontId="27" fillId="5" borderId="29" xfId="0" applyFont="1" applyFill="1" applyBorder="1" applyAlignment="1" applyProtection="1">
      <alignment horizontal="center" vertical="center" shrinkToFit="1"/>
      <protection hidden="1"/>
    </xf>
    <xf numFmtId="0" fontId="27" fillId="5" borderId="1" xfId="0" applyFont="1" applyFill="1" applyBorder="1" applyAlignment="1" applyProtection="1">
      <alignment horizontal="center" vertical="center" wrapText="1"/>
      <protection locked="0" hidden="1"/>
    </xf>
    <xf numFmtId="0" fontId="11" fillId="5" borderId="89" xfId="0" applyFont="1" applyFill="1" applyBorder="1" applyAlignment="1" applyProtection="1">
      <alignment horizontal="center" vertical="center"/>
      <protection hidden="1"/>
    </xf>
    <xf numFmtId="0" fontId="11" fillId="5" borderId="44" xfId="0" applyFont="1" applyFill="1" applyBorder="1" applyAlignment="1" applyProtection="1">
      <alignment horizontal="center" vertical="center"/>
      <protection hidden="1"/>
    </xf>
    <xf numFmtId="0" fontId="23" fillId="0" borderId="56" xfId="0" applyFont="1" applyBorder="1" applyAlignment="1" applyProtection="1">
      <alignment horizontal="center" vertical="center" wrapText="1"/>
      <protection hidden="1"/>
    </xf>
    <xf numFmtId="0" fontId="23" fillId="0" borderId="32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horizontal="center" shrinkToFit="1"/>
      <protection hidden="1"/>
    </xf>
    <xf numFmtId="0" fontId="1" fillId="0" borderId="21" xfId="0" applyFont="1" applyBorder="1" applyAlignment="1" applyProtection="1">
      <alignment horizontal="center" shrinkToFit="1"/>
      <protection hidden="1"/>
    </xf>
    <xf numFmtId="0" fontId="1" fillId="0" borderId="31" xfId="0" applyFont="1" applyBorder="1" applyAlignment="1" applyProtection="1">
      <alignment horizontal="center" shrinkToFit="1"/>
      <protection hidden="1"/>
    </xf>
    <xf numFmtId="0" fontId="1" fillId="0" borderId="30" xfId="0" applyFont="1" applyBorder="1" applyAlignment="1" applyProtection="1">
      <alignment horizontal="center" shrinkToFit="1"/>
      <protection hidden="1"/>
    </xf>
    <xf numFmtId="0" fontId="1" fillId="0" borderId="47" xfId="0" applyFont="1" applyBorder="1" applyAlignment="1" applyProtection="1">
      <alignment horizontal="center" shrinkToFit="1"/>
      <protection hidden="1"/>
    </xf>
    <xf numFmtId="0" fontId="4" fillId="7" borderId="43" xfId="0" applyFont="1" applyFill="1" applyBorder="1" applyAlignment="1" applyProtection="1">
      <alignment horizontal="center" vertical="center" shrinkToFit="1"/>
      <protection locked="0" hidden="1"/>
    </xf>
    <xf numFmtId="0" fontId="2" fillId="7" borderId="48" xfId="0" applyFont="1" applyFill="1" applyBorder="1" applyAlignment="1" applyProtection="1">
      <alignment horizontal="center" vertical="center" shrinkToFit="1"/>
      <protection hidden="1"/>
    </xf>
    <xf numFmtId="0" fontId="2" fillId="7" borderId="43" xfId="0" applyFont="1" applyFill="1" applyBorder="1" applyAlignment="1" applyProtection="1">
      <alignment horizontal="center" vertical="center" shrinkToFit="1"/>
      <protection hidden="1"/>
    </xf>
    <xf numFmtId="0" fontId="2" fillId="7" borderId="3" xfId="0" applyFont="1" applyFill="1" applyBorder="1" applyAlignment="1" applyProtection="1">
      <alignment horizontal="center" vertical="center" shrinkToFit="1"/>
      <protection hidden="1"/>
    </xf>
    <xf numFmtId="0" fontId="2" fillId="3" borderId="2" xfId="0" applyFont="1" applyFill="1" applyBorder="1" applyAlignment="1" applyProtection="1">
      <alignment horizontal="center" vertical="center" shrinkToFit="1"/>
      <protection hidden="1"/>
    </xf>
    <xf numFmtId="0" fontId="2" fillId="3" borderId="3" xfId="0" applyFont="1" applyFill="1" applyBorder="1" applyAlignment="1" applyProtection="1">
      <alignment horizontal="center" vertical="center" shrinkToFit="1"/>
      <protection hidden="1"/>
    </xf>
    <xf numFmtId="0" fontId="2" fillId="3" borderId="43" xfId="0" applyFont="1" applyFill="1" applyBorder="1" applyAlignment="1" applyProtection="1">
      <alignment horizontal="center" shrinkToFit="1"/>
      <protection hidden="1"/>
    </xf>
    <xf numFmtId="0" fontId="2" fillId="3" borderId="3" xfId="0" applyFont="1" applyFill="1" applyBorder="1" applyAlignment="1" applyProtection="1">
      <alignment horizontal="center" shrinkToFit="1"/>
      <protection hidden="1"/>
    </xf>
    <xf numFmtId="0" fontId="19" fillId="0" borderId="56" xfId="0" applyFont="1" applyBorder="1" applyAlignment="1" applyProtection="1">
      <alignment horizontal="center" vertical="center"/>
      <protection locked="0" hidden="1"/>
    </xf>
    <xf numFmtId="0" fontId="19" fillId="0" borderId="32" xfId="0" applyFont="1" applyBorder="1" applyAlignment="1" applyProtection="1">
      <alignment horizontal="center" vertical="center"/>
      <protection locked="0" hidden="1"/>
    </xf>
    <xf numFmtId="0" fontId="19" fillId="0" borderId="33" xfId="0" applyFont="1" applyBorder="1" applyAlignment="1" applyProtection="1">
      <alignment horizontal="center" vertical="center"/>
      <protection locked="0" hidden="1"/>
    </xf>
    <xf numFmtId="0" fontId="10" fillId="5" borderId="44" xfId="0" applyFont="1" applyFill="1" applyBorder="1" applyAlignment="1" applyProtection="1">
      <alignment horizontal="center" vertical="center" wrapText="1"/>
      <protection hidden="1"/>
    </xf>
    <xf numFmtId="0" fontId="27" fillId="5" borderId="42" xfId="0" applyFont="1" applyFill="1" applyBorder="1" applyAlignment="1" applyProtection="1">
      <alignment horizontal="center" vertical="center" wrapText="1"/>
      <protection hidden="1"/>
    </xf>
    <xf numFmtId="0" fontId="27" fillId="5" borderId="80" xfId="0" applyFont="1" applyFill="1" applyBorder="1" applyAlignment="1" applyProtection="1">
      <alignment horizontal="center" vertical="center" wrapText="1"/>
      <protection hidden="1"/>
    </xf>
    <xf numFmtId="0" fontId="30" fillId="5" borderId="50" xfId="0" applyFont="1" applyFill="1" applyBorder="1" applyAlignment="1" applyProtection="1">
      <alignment horizontal="center" vertical="center"/>
      <protection hidden="1"/>
    </xf>
    <xf numFmtId="0" fontId="30" fillId="5" borderId="52" xfId="0" applyFont="1" applyFill="1" applyBorder="1" applyAlignment="1" applyProtection="1">
      <alignment horizontal="center" vertical="center"/>
      <protection hidden="1"/>
    </xf>
    <xf numFmtId="0" fontId="30" fillId="5" borderId="86" xfId="0" applyFont="1" applyFill="1" applyBorder="1" applyAlignment="1" applyProtection="1">
      <alignment horizontal="center" vertical="center"/>
      <protection hidden="1"/>
    </xf>
    <xf numFmtId="0" fontId="15" fillId="3" borderId="40" xfId="0" applyFont="1" applyFill="1" applyBorder="1" applyAlignment="1" applyProtection="1">
      <alignment horizontal="center" vertical="center" wrapText="1"/>
      <protection hidden="1"/>
    </xf>
    <xf numFmtId="0" fontId="15" fillId="3" borderId="41" xfId="0" applyFont="1" applyFill="1" applyBorder="1" applyAlignment="1" applyProtection="1">
      <alignment horizontal="center" vertical="center" wrapText="1"/>
      <protection hidden="1"/>
    </xf>
    <xf numFmtId="0" fontId="1" fillId="0" borderId="48" xfId="0" applyFont="1" applyBorder="1" applyAlignment="1" applyProtection="1">
      <alignment horizontal="left" vertical="center" wrapText="1"/>
      <protection hidden="1"/>
    </xf>
    <xf numFmtId="0" fontId="1" fillId="0" borderId="43" xfId="0" applyFont="1" applyBorder="1" applyAlignment="1" applyProtection="1">
      <alignment horizontal="left" vertical="center" wrapText="1"/>
      <protection hidden="1"/>
    </xf>
    <xf numFmtId="0" fontId="1" fillId="0" borderId="49" xfId="0" applyFont="1" applyBorder="1" applyAlignment="1" applyProtection="1">
      <alignment horizontal="left" vertical="center"/>
      <protection hidden="1"/>
    </xf>
    <xf numFmtId="0" fontId="1" fillId="0" borderId="58" xfId="0" applyFont="1" applyBorder="1" applyAlignment="1" applyProtection="1">
      <alignment horizontal="left" vertical="center"/>
      <protection hidden="1"/>
    </xf>
    <xf numFmtId="0" fontId="1" fillId="0" borderId="55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1" fillId="5" borderId="60" xfId="0" applyFont="1" applyFill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48" xfId="0" applyFont="1" applyBorder="1" applyAlignment="1" applyProtection="1">
      <alignment vertical="center" wrapText="1"/>
      <protection hidden="1"/>
    </xf>
    <xf numFmtId="0" fontId="1" fillId="0" borderId="43" xfId="0" applyFont="1" applyBorder="1" applyAlignment="1" applyProtection="1">
      <alignment vertical="center" wrapText="1"/>
      <protection hidden="1"/>
    </xf>
    <xf numFmtId="0" fontId="1" fillId="0" borderId="30" xfId="0" applyFont="1" applyBorder="1" applyAlignment="1" applyProtection="1">
      <alignment vertical="center"/>
      <protection hidden="1"/>
    </xf>
    <xf numFmtId="0" fontId="1" fillId="0" borderId="47" xfId="0" applyFont="1" applyBorder="1" applyAlignment="1" applyProtection="1">
      <alignment vertical="center"/>
      <protection hidden="1"/>
    </xf>
    <xf numFmtId="0" fontId="1" fillId="0" borderId="48" xfId="0" applyFont="1" applyBorder="1" applyAlignment="1" applyProtection="1">
      <alignment horizontal="center" shrinkToFit="1"/>
      <protection locked="0" hidden="1"/>
    </xf>
    <xf numFmtId="0" fontId="1" fillId="0" borderId="43" xfId="0" applyFont="1" applyBorder="1" applyAlignment="1" applyProtection="1">
      <alignment horizontal="center" shrinkToFit="1"/>
      <protection locked="0" hidden="1"/>
    </xf>
    <xf numFmtId="0" fontId="1" fillId="0" borderId="3" xfId="0" applyFont="1" applyBorder="1" applyAlignment="1" applyProtection="1">
      <alignment horizontal="center" shrinkToFit="1"/>
      <protection locked="0" hidden="1"/>
    </xf>
    <xf numFmtId="0" fontId="1" fillId="0" borderId="2" xfId="0" applyFont="1" applyBorder="1" applyAlignment="1" applyProtection="1">
      <alignment horizontal="center" shrinkToFit="1"/>
      <protection locked="0" hidden="1"/>
    </xf>
    <xf numFmtId="0" fontId="2" fillId="0" borderId="14" xfId="0" applyFont="1" applyBorder="1" applyAlignment="1" applyProtection="1">
      <alignment horizontal="center" shrinkToFit="1"/>
      <protection locked="0" hidden="1"/>
    </xf>
    <xf numFmtId="0" fontId="2" fillId="0" borderId="2" xfId="0" applyFont="1" applyBorder="1" applyAlignment="1" applyProtection="1">
      <alignment horizontal="center" shrinkToFit="1"/>
      <protection locked="0" hidden="1"/>
    </xf>
    <xf numFmtId="0" fontId="27" fillId="5" borderId="30" xfId="0" applyFont="1" applyFill="1" applyBorder="1" applyAlignment="1" applyProtection="1">
      <alignment horizontal="center" vertical="center" shrinkToFit="1"/>
      <protection hidden="1"/>
    </xf>
    <xf numFmtId="0" fontId="27" fillId="5" borderId="47" xfId="0" applyFont="1" applyFill="1" applyBorder="1" applyAlignment="1" applyProtection="1">
      <alignment horizontal="center" vertical="center" shrinkToFit="1"/>
      <protection hidden="1"/>
    </xf>
    <xf numFmtId="0" fontId="27" fillId="5" borderId="31" xfId="0" applyFont="1" applyFill="1" applyBorder="1" applyAlignment="1" applyProtection="1">
      <alignment horizontal="center" vertical="center" shrinkToFit="1"/>
      <protection hidden="1"/>
    </xf>
    <xf numFmtId="0" fontId="28" fillId="5" borderId="21" xfId="0" applyFont="1" applyFill="1" applyBorder="1" applyAlignment="1" applyProtection="1">
      <alignment horizontal="center" vertical="center" shrinkToFit="1"/>
      <protection hidden="1"/>
    </xf>
    <xf numFmtId="0" fontId="28" fillId="5" borderId="31" xfId="0" applyFont="1" applyFill="1" applyBorder="1" applyAlignment="1" applyProtection="1">
      <alignment horizontal="center" vertical="center" shrinkToFit="1"/>
      <protection hidden="1"/>
    </xf>
    <xf numFmtId="0" fontId="11" fillId="5" borderId="44" xfId="0" applyFont="1" applyFill="1" applyBorder="1" applyAlignment="1" applyProtection="1">
      <alignment horizontal="center" vertical="center" wrapText="1"/>
      <protection hidden="1"/>
    </xf>
    <xf numFmtId="0" fontId="11" fillId="5" borderId="41" xfId="0" applyFont="1" applyFill="1" applyBorder="1" applyAlignment="1" applyProtection="1">
      <alignment horizontal="center" vertical="center" wrapText="1"/>
      <protection hidden="1"/>
    </xf>
    <xf numFmtId="0" fontId="11" fillId="5" borderId="36" xfId="0" applyFont="1" applyFill="1" applyBorder="1" applyAlignment="1" applyProtection="1">
      <alignment horizontal="center" vertical="center" wrapText="1"/>
      <protection hidden="1"/>
    </xf>
    <xf numFmtId="0" fontId="11" fillId="5" borderId="80" xfId="0" applyFont="1" applyFill="1" applyBorder="1" applyAlignment="1" applyProtection="1">
      <alignment horizontal="center" vertical="center" wrapText="1"/>
      <protection hidden="1"/>
    </xf>
    <xf numFmtId="0" fontId="27" fillId="5" borderId="30" xfId="0" applyFont="1" applyFill="1" applyBorder="1" applyAlignment="1" applyProtection="1">
      <alignment horizontal="center" vertical="center" wrapText="1"/>
      <protection hidden="1"/>
    </xf>
    <xf numFmtId="0" fontId="27" fillId="5" borderId="47" xfId="0" applyFont="1" applyFill="1" applyBorder="1" applyAlignment="1" applyProtection="1">
      <alignment horizontal="center" vertical="center" wrapText="1"/>
      <protection hidden="1"/>
    </xf>
    <xf numFmtId="0" fontId="27" fillId="5" borderId="31" xfId="0" applyFont="1" applyFill="1" applyBorder="1" applyAlignment="1" applyProtection="1">
      <alignment horizontal="center" vertical="center" wrapText="1"/>
      <protection hidden="1"/>
    </xf>
    <xf numFmtId="0" fontId="25" fillId="5" borderId="30" xfId="0" applyFont="1" applyFill="1" applyBorder="1" applyAlignment="1" applyProtection="1">
      <alignment horizontal="center" vertical="center" wrapText="1"/>
      <protection hidden="1"/>
    </xf>
    <xf numFmtId="0" fontId="25" fillId="5" borderId="47" xfId="0" applyFont="1" applyFill="1" applyBorder="1" applyAlignment="1" applyProtection="1">
      <alignment horizontal="center" vertical="center" wrapText="1"/>
      <protection hidden="1"/>
    </xf>
    <xf numFmtId="0" fontId="25" fillId="5" borderId="31" xfId="0" applyFont="1" applyFill="1" applyBorder="1" applyAlignment="1" applyProtection="1">
      <alignment horizontal="center" vertical="center" wrapText="1"/>
      <protection hidden="1"/>
    </xf>
    <xf numFmtId="0" fontId="11" fillId="0" borderId="49" xfId="0" applyFont="1" applyBorder="1" applyAlignment="1" applyProtection="1">
      <alignment horizontal="center" shrinkToFit="1"/>
      <protection locked="0" hidden="1"/>
    </xf>
    <xf numFmtId="0" fontId="11" fillId="0" borderId="51" xfId="0" applyFont="1" applyBorder="1" applyAlignment="1" applyProtection="1">
      <alignment horizontal="center" shrinkToFit="1"/>
      <protection locked="0" hidden="1"/>
    </xf>
    <xf numFmtId="0" fontId="11" fillId="0" borderId="55" xfId="0" applyFont="1" applyBorder="1" applyAlignment="1" applyProtection="1">
      <alignment horizontal="center" shrinkToFit="1"/>
      <protection locked="0" hidden="1"/>
    </xf>
    <xf numFmtId="0" fontId="12" fillId="7" borderId="37" xfId="0" applyFont="1" applyFill="1" applyBorder="1" applyAlignment="1" applyProtection="1">
      <alignment horizontal="center"/>
      <protection hidden="1"/>
    </xf>
    <xf numFmtId="0" fontId="12" fillId="7" borderId="39" xfId="0" applyFont="1" applyFill="1" applyBorder="1" applyAlignment="1" applyProtection="1">
      <alignment horizontal="center"/>
      <protection hidden="1"/>
    </xf>
    <xf numFmtId="0" fontId="12" fillId="3" borderId="37" xfId="0" applyFont="1" applyFill="1" applyBorder="1" applyAlignment="1" applyProtection="1">
      <alignment horizontal="center"/>
      <protection hidden="1"/>
    </xf>
    <xf numFmtId="0" fontId="12" fillId="3" borderId="39" xfId="0" applyFont="1" applyFill="1" applyBorder="1" applyAlignment="1" applyProtection="1">
      <alignment horizontal="center"/>
      <protection hidden="1"/>
    </xf>
    <xf numFmtId="0" fontId="2" fillId="7" borderId="34" xfId="0" applyFont="1" applyFill="1" applyBorder="1" applyAlignment="1" applyProtection="1">
      <alignment horizontal="center" vertical="center"/>
      <protection hidden="1"/>
    </xf>
    <xf numFmtId="0" fontId="2" fillId="7" borderId="32" xfId="0" applyFont="1" applyFill="1" applyBorder="1" applyAlignment="1" applyProtection="1">
      <alignment horizontal="center" vertical="center"/>
      <protection hidden="1"/>
    </xf>
    <xf numFmtId="0" fontId="2" fillId="3" borderId="34" xfId="0" applyFont="1" applyFill="1" applyBorder="1" applyAlignment="1" applyProtection="1">
      <alignment horizontal="center" vertical="center"/>
      <protection hidden="1"/>
    </xf>
    <xf numFmtId="0" fontId="2" fillId="3" borderId="32" xfId="0" applyFont="1" applyFill="1" applyBorder="1" applyAlignment="1" applyProtection="1">
      <alignment horizontal="center" vertical="center"/>
      <protection hidden="1"/>
    </xf>
    <xf numFmtId="0" fontId="2" fillId="3" borderId="40" xfId="0" applyFont="1" applyFill="1" applyBorder="1" applyAlignment="1" applyProtection="1">
      <alignment horizontal="center" vertical="center"/>
      <protection hidden="1"/>
    </xf>
    <xf numFmtId="0" fontId="2" fillId="3" borderId="41" xfId="0" applyFont="1" applyFill="1" applyBorder="1" applyAlignment="1" applyProtection="1">
      <alignment horizontal="center" vertical="center"/>
      <protection hidden="1"/>
    </xf>
    <xf numFmtId="0" fontId="2" fillId="3" borderId="51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31" fillId="5" borderId="27" xfId="0" applyFont="1" applyFill="1" applyBorder="1" applyAlignment="1" applyProtection="1">
      <alignment horizontal="center" vertical="center" shrinkToFit="1"/>
      <protection hidden="1"/>
    </xf>
    <xf numFmtId="0" fontId="31" fillId="5" borderId="28" xfId="0" applyFont="1" applyFill="1" applyBorder="1" applyAlignment="1" applyProtection="1">
      <alignment horizontal="center" vertical="center" shrinkToFit="1"/>
      <protection hidden="1"/>
    </xf>
    <xf numFmtId="0" fontId="31" fillId="5" borderId="29" xfId="0" applyFont="1" applyFill="1" applyBorder="1" applyAlignment="1" applyProtection="1">
      <alignment horizontal="center" vertical="center" shrinkToFit="1"/>
      <protection hidden="1"/>
    </xf>
    <xf numFmtId="0" fontId="31" fillId="5" borderId="43" xfId="0" applyFont="1" applyFill="1" applyBorder="1" applyAlignment="1" applyProtection="1">
      <alignment horizontal="center" vertical="center" shrinkToFit="1"/>
      <protection hidden="1"/>
    </xf>
    <xf numFmtId="0" fontId="2" fillId="0" borderId="49" xfId="0" applyFont="1" applyBorder="1" applyAlignment="1" applyProtection="1">
      <alignment horizontal="center" shrinkToFit="1"/>
      <protection hidden="1"/>
    </xf>
    <xf numFmtId="0" fontId="2" fillId="0" borderId="51" xfId="0" applyFont="1" applyBorder="1" applyAlignment="1" applyProtection="1">
      <alignment horizontal="center" shrinkToFit="1"/>
      <protection hidden="1"/>
    </xf>
    <xf numFmtId="0" fontId="2" fillId="0" borderId="55" xfId="0" applyFont="1" applyBorder="1" applyAlignment="1" applyProtection="1">
      <alignment horizontal="center" shrinkToFi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94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40" xfId="0" applyFont="1" applyBorder="1" applyAlignment="1" applyProtection="1">
      <alignment horizontal="center"/>
      <protection locked="0" hidden="1"/>
    </xf>
    <xf numFmtId="0" fontId="1" fillId="0" borderId="44" xfId="0" applyFont="1" applyBorder="1" applyAlignment="1" applyProtection="1">
      <alignment horizontal="center"/>
      <protection locked="0" hidden="1"/>
    </xf>
    <xf numFmtId="0" fontId="27" fillId="5" borderId="50" xfId="0" applyFont="1" applyFill="1" applyBorder="1" applyAlignment="1" applyProtection="1">
      <alignment horizontal="center" vertical="center"/>
      <protection hidden="1"/>
    </xf>
    <xf numFmtId="0" fontId="27" fillId="5" borderId="52" xfId="0" applyFont="1" applyFill="1" applyBorder="1" applyAlignment="1" applyProtection="1">
      <alignment horizontal="center" vertical="center"/>
      <protection hidden="1"/>
    </xf>
    <xf numFmtId="0" fontId="27" fillId="5" borderId="86" xfId="0" applyFont="1" applyFill="1" applyBorder="1" applyAlignment="1" applyProtection="1">
      <alignment horizontal="center" vertical="center"/>
      <protection hidden="1"/>
    </xf>
    <xf numFmtId="0" fontId="2" fillId="7" borderId="48" xfId="0" applyFont="1" applyFill="1" applyBorder="1" applyAlignment="1" applyProtection="1">
      <alignment horizontal="center" shrinkToFit="1"/>
      <protection hidden="1"/>
    </xf>
    <xf numFmtId="0" fontId="2" fillId="7" borderId="43" xfId="0" applyFont="1" applyFill="1" applyBorder="1" applyAlignment="1" applyProtection="1">
      <alignment horizontal="center" shrinkToFit="1"/>
      <protection hidden="1"/>
    </xf>
    <xf numFmtId="0" fontId="2" fillId="7" borderId="3" xfId="0" applyFont="1" applyFill="1" applyBorder="1" applyAlignment="1" applyProtection="1">
      <alignment horizontal="center" shrinkToFit="1"/>
      <protection hidden="1"/>
    </xf>
    <xf numFmtId="0" fontId="1" fillId="0" borderId="4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</cellXfs>
  <cellStyles count="2">
    <cellStyle name="Millares" xfId="1" builtinId="3"/>
    <cellStyle name="Normal" xfId="0" builtinId="0"/>
  </cellStyles>
  <dxfs count="6">
    <dxf>
      <font>
        <b val="0"/>
        <i val="0"/>
        <color rgb="FF0000FF"/>
      </font>
    </dxf>
    <dxf>
      <font>
        <b val="0"/>
        <i val="0"/>
        <color rgb="FF0000FF"/>
      </font>
    </dxf>
    <dxf>
      <font>
        <b val="0"/>
        <i val="0"/>
        <color rgb="FF0000FF"/>
      </font>
    </dxf>
    <dxf>
      <font>
        <b val="0"/>
        <i val="0"/>
        <color rgb="FF0000FF"/>
      </font>
    </dxf>
    <dxf>
      <font>
        <b val="0"/>
        <i val="0"/>
        <color rgb="FF0000FF"/>
      </font>
    </dxf>
    <dxf>
      <font>
        <b val="0"/>
        <i val="0"/>
        <color rgb="FF0000FF"/>
      </font>
    </dxf>
  </dxfs>
  <tableStyles count="0" defaultTableStyle="TableStyleMedium9" defaultPivotStyle="PivotStyleLight16"/>
  <colors>
    <mruColors>
      <color rgb="FF00492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1</xdr:rowOff>
    </xdr:from>
    <xdr:to>
      <xdr:col>0</xdr:col>
      <xdr:colOff>1762126</xdr:colOff>
      <xdr:row>6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93AA28-6FDC-4DA9-AD86-52FE3EC9D26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28" t="7447" r="64162" b="19388"/>
        <a:stretch/>
      </xdr:blipFill>
      <xdr:spPr bwMode="auto">
        <a:xfrm>
          <a:off x="11907" y="1"/>
          <a:ext cx="1750219" cy="1133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2114-0D70-40C9-AE08-C0572183C7B4}">
  <dimension ref="A2:N196"/>
  <sheetViews>
    <sheetView tabSelected="1" zoomScale="90" zoomScaleNormal="90" workbookViewId="0">
      <selection activeCell="L12" sqref="L12"/>
    </sheetView>
  </sheetViews>
  <sheetFormatPr baseColWidth="10" defaultColWidth="11.42578125" defaultRowHeight="12.75" x14ac:dyDescent="0.2"/>
  <cols>
    <col min="1" max="1" width="48.42578125" style="48" customWidth="1"/>
    <col min="2" max="2" width="13" style="48" customWidth="1"/>
    <col min="3" max="3" width="11.85546875" style="48" customWidth="1"/>
    <col min="4" max="4" width="8.5703125" style="48" customWidth="1"/>
    <col min="5" max="5" width="12.7109375" style="48" customWidth="1"/>
    <col min="6" max="6" width="11.85546875" style="48" customWidth="1"/>
    <col min="7" max="7" width="18.85546875" style="48" customWidth="1"/>
    <col min="8" max="8" width="12.7109375" style="48" customWidth="1"/>
    <col min="9" max="10" width="12.42578125" style="48" customWidth="1"/>
    <col min="11" max="11" width="12.7109375" style="48" customWidth="1"/>
    <col min="12" max="12" width="25.7109375" style="49" customWidth="1"/>
    <col min="13" max="14" width="25.7109375" style="48" customWidth="1"/>
    <col min="15" max="16384" width="11.42578125" style="48"/>
  </cols>
  <sheetData>
    <row r="2" spans="1:14" ht="13.5" thickBot="1" x14ac:dyDescent="0.25"/>
    <row r="3" spans="1:14" x14ac:dyDescent="0.2">
      <c r="A3" s="193" t="s">
        <v>142</v>
      </c>
      <c r="B3" s="194"/>
      <c r="C3" s="194"/>
      <c r="D3" s="194"/>
      <c r="E3" s="194"/>
      <c r="F3" s="194"/>
      <c r="G3" s="194"/>
      <c r="H3" s="194"/>
      <c r="I3" s="194"/>
      <c r="J3" s="194"/>
      <c r="K3" s="195"/>
      <c r="L3" s="202" t="s">
        <v>143</v>
      </c>
      <c r="M3" s="203"/>
      <c r="N3" s="204"/>
    </row>
    <row r="4" spans="1:14" x14ac:dyDescent="0.2">
      <c r="A4" s="196"/>
      <c r="B4" s="197"/>
      <c r="C4" s="197"/>
      <c r="D4" s="197"/>
      <c r="E4" s="197"/>
      <c r="F4" s="197"/>
      <c r="G4" s="197"/>
      <c r="H4" s="197"/>
      <c r="I4" s="197"/>
      <c r="J4" s="197"/>
      <c r="K4" s="198"/>
      <c r="L4" s="205"/>
      <c r="M4" s="206"/>
      <c r="N4" s="207"/>
    </row>
    <row r="5" spans="1:14" x14ac:dyDescent="0.2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8"/>
      <c r="L5" s="205"/>
      <c r="M5" s="206"/>
      <c r="N5" s="207"/>
    </row>
    <row r="6" spans="1:14" ht="13.5" thickBo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1"/>
      <c r="L6" s="208"/>
      <c r="M6" s="209"/>
      <c r="N6" s="210"/>
    </row>
    <row r="7" spans="1:14" ht="13.5" thickBot="1" x14ac:dyDescent="0.25"/>
    <row r="8" spans="1:14" ht="22.5" customHeight="1" thickBot="1" x14ac:dyDescent="0.25">
      <c r="A8" s="211" t="s">
        <v>125</v>
      </c>
      <c r="B8" s="212"/>
      <c r="C8" s="212"/>
      <c r="D8" s="213"/>
      <c r="E8" s="214" t="s">
        <v>126</v>
      </c>
      <c r="F8" s="214"/>
      <c r="G8" s="214"/>
      <c r="H8" s="214"/>
      <c r="I8" s="214"/>
      <c r="J8" s="214"/>
      <c r="K8" s="215"/>
      <c r="L8" s="216" t="s">
        <v>119</v>
      </c>
      <c r="M8" s="217"/>
      <c r="N8" s="218"/>
    </row>
    <row r="9" spans="1:14" s="50" customFormat="1" ht="60" customHeight="1" x14ac:dyDescent="0.2">
      <c r="A9" s="219" t="s">
        <v>69</v>
      </c>
      <c r="B9" s="220"/>
      <c r="C9" s="221" t="s">
        <v>2</v>
      </c>
      <c r="D9" s="222"/>
      <c r="E9" s="223" t="s">
        <v>69</v>
      </c>
      <c r="F9" s="223"/>
      <c r="G9" s="224"/>
      <c r="H9" s="225" t="s">
        <v>51</v>
      </c>
      <c r="I9" s="224"/>
      <c r="J9" s="225" t="s">
        <v>52</v>
      </c>
      <c r="K9" s="224"/>
      <c r="L9" s="113" t="s">
        <v>53</v>
      </c>
      <c r="M9" s="45" t="s">
        <v>120</v>
      </c>
      <c r="N9" s="46" t="s">
        <v>121</v>
      </c>
    </row>
    <row r="10" spans="1:14" ht="36" customHeight="1" x14ac:dyDescent="0.2">
      <c r="A10" s="241" t="s">
        <v>67</v>
      </c>
      <c r="B10" s="242"/>
      <c r="C10" s="243"/>
      <c r="D10" s="244"/>
      <c r="E10" s="249" t="s">
        <v>65</v>
      </c>
      <c r="F10" s="249"/>
      <c r="G10" s="250"/>
      <c r="H10" s="226"/>
      <c r="I10" s="251"/>
      <c r="J10" s="226"/>
      <c r="K10" s="227"/>
      <c r="L10" s="51"/>
      <c r="M10" s="52"/>
      <c r="N10" s="53"/>
    </row>
    <row r="11" spans="1:14" ht="32.25" customHeight="1" x14ac:dyDescent="0.2">
      <c r="A11" s="241"/>
      <c r="B11" s="242"/>
      <c r="C11" s="245"/>
      <c r="D11" s="246"/>
      <c r="E11" s="249" t="s">
        <v>71</v>
      </c>
      <c r="F11" s="249"/>
      <c r="G11" s="250"/>
      <c r="H11" s="226"/>
      <c r="I11" s="251"/>
      <c r="J11" s="226"/>
      <c r="K11" s="252"/>
      <c r="L11" s="51"/>
      <c r="M11" s="52"/>
      <c r="N11" s="53"/>
    </row>
    <row r="12" spans="1:14" ht="31.5" customHeight="1" x14ac:dyDescent="0.2">
      <c r="A12" s="241"/>
      <c r="B12" s="242"/>
      <c r="C12" s="245"/>
      <c r="D12" s="246"/>
      <c r="E12" s="249" t="s">
        <v>66</v>
      </c>
      <c r="F12" s="249"/>
      <c r="G12" s="250"/>
      <c r="H12" s="226"/>
      <c r="I12" s="251"/>
      <c r="J12" s="226"/>
      <c r="K12" s="227"/>
      <c r="L12" s="51"/>
      <c r="M12" s="54"/>
      <c r="N12" s="55" t="s">
        <v>54</v>
      </c>
    </row>
    <row r="13" spans="1:14" ht="45" customHeight="1" x14ac:dyDescent="0.2">
      <c r="A13" s="241"/>
      <c r="B13" s="242"/>
      <c r="C13" s="245"/>
      <c r="D13" s="246"/>
      <c r="E13" s="228" t="s">
        <v>67</v>
      </c>
      <c r="F13" s="228"/>
      <c r="G13" s="229"/>
      <c r="H13" s="232"/>
      <c r="I13" s="233"/>
      <c r="J13" s="232"/>
      <c r="K13" s="236"/>
      <c r="L13" s="238"/>
      <c r="M13" s="240"/>
      <c r="N13" s="262" t="s">
        <v>54</v>
      </c>
    </row>
    <row r="14" spans="1:14" ht="15" customHeight="1" x14ac:dyDescent="0.2">
      <c r="A14" s="241"/>
      <c r="B14" s="242"/>
      <c r="C14" s="247"/>
      <c r="D14" s="248"/>
      <c r="E14" s="230"/>
      <c r="F14" s="230"/>
      <c r="G14" s="231"/>
      <c r="H14" s="234"/>
      <c r="I14" s="235"/>
      <c r="J14" s="234"/>
      <c r="K14" s="237"/>
      <c r="L14" s="239"/>
      <c r="M14" s="240"/>
      <c r="N14" s="262"/>
    </row>
    <row r="15" spans="1:14" ht="10.5" customHeight="1" x14ac:dyDescent="0.2">
      <c r="A15" s="241" t="s">
        <v>63</v>
      </c>
      <c r="B15" s="242"/>
      <c r="C15" s="243"/>
      <c r="D15" s="244"/>
      <c r="E15" s="228" t="s">
        <v>68</v>
      </c>
      <c r="F15" s="228"/>
      <c r="G15" s="229"/>
      <c r="H15" s="232"/>
      <c r="I15" s="233"/>
      <c r="J15" s="232"/>
      <c r="K15" s="236"/>
      <c r="L15" s="238"/>
      <c r="M15" s="240"/>
      <c r="N15" s="262"/>
    </row>
    <row r="16" spans="1:14" ht="42.75" customHeight="1" x14ac:dyDescent="0.2">
      <c r="A16" s="241"/>
      <c r="B16" s="242"/>
      <c r="C16" s="247"/>
      <c r="D16" s="248"/>
      <c r="E16" s="230"/>
      <c r="F16" s="230"/>
      <c r="G16" s="231"/>
      <c r="H16" s="234"/>
      <c r="I16" s="235"/>
      <c r="J16" s="234"/>
      <c r="K16" s="237"/>
      <c r="L16" s="239"/>
      <c r="M16" s="240"/>
      <c r="N16" s="262"/>
    </row>
    <row r="17" spans="1:14" ht="30.75" customHeight="1" x14ac:dyDescent="0.2">
      <c r="A17" s="241" t="s">
        <v>64</v>
      </c>
      <c r="B17" s="242"/>
      <c r="C17" s="243"/>
      <c r="D17" s="244"/>
      <c r="E17" s="249" t="s">
        <v>63</v>
      </c>
      <c r="F17" s="249"/>
      <c r="G17" s="250"/>
      <c r="H17" s="226"/>
      <c r="I17" s="251"/>
      <c r="J17" s="226"/>
      <c r="K17" s="227"/>
      <c r="L17" s="56"/>
      <c r="M17" s="54"/>
      <c r="N17" s="55"/>
    </row>
    <row r="18" spans="1:14" ht="28.5" customHeight="1" thickBot="1" x14ac:dyDescent="0.25">
      <c r="A18" s="253"/>
      <c r="B18" s="254"/>
      <c r="C18" s="255"/>
      <c r="D18" s="256"/>
      <c r="E18" s="257" t="s">
        <v>70</v>
      </c>
      <c r="F18" s="257"/>
      <c r="G18" s="258"/>
      <c r="H18" s="259"/>
      <c r="I18" s="260"/>
      <c r="J18" s="259"/>
      <c r="K18" s="261"/>
      <c r="L18" s="57"/>
      <c r="M18" s="58"/>
      <c r="N18" s="59"/>
    </row>
    <row r="19" spans="1:14" ht="24" customHeight="1" thickBot="1" x14ac:dyDescent="0.25">
      <c r="A19" s="60"/>
    </row>
    <row r="20" spans="1:14" ht="23.25" customHeight="1" x14ac:dyDescent="0.2">
      <c r="A20" s="280" t="s">
        <v>129</v>
      </c>
      <c r="B20" s="281"/>
      <c r="C20" s="281"/>
      <c r="D20" s="281"/>
      <c r="E20" s="281"/>
      <c r="F20" s="281"/>
      <c r="G20" s="281"/>
      <c r="H20" s="281"/>
      <c r="I20" s="282"/>
      <c r="J20" s="282"/>
      <c r="K20" s="283"/>
      <c r="L20" s="216" t="s">
        <v>119</v>
      </c>
      <c r="M20" s="217"/>
      <c r="N20" s="218"/>
    </row>
    <row r="21" spans="1:14" ht="38.25" customHeight="1" x14ac:dyDescent="0.2">
      <c r="A21" s="284" t="s">
        <v>0</v>
      </c>
      <c r="B21" s="285" t="s">
        <v>1</v>
      </c>
      <c r="C21" s="286" t="s">
        <v>61</v>
      </c>
      <c r="D21" s="287"/>
      <c r="E21" s="286" t="s">
        <v>61</v>
      </c>
      <c r="F21" s="287"/>
      <c r="G21" s="150" t="s">
        <v>61</v>
      </c>
      <c r="H21" s="44" t="s">
        <v>60</v>
      </c>
      <c r="I21" s="44" t="s">
        <v>60</v>
      </c>
      <c r="J21" s="44" t="s">
        <v>60</v>
      </c>
      <c r="K21" s="288" t="s">
        <v>55</v>
      </c>
      <c r="L21" s="290" t="s">
        <v>53</v>
      </c>
      <c r="M21" s="292" t="s">
        <v>120</v>
      </c>
      <c r="N21" s="292" t="s">
        <v>121</v>
      </c>
    </row>
    <row r="22" spans="1:14" x14ac:dyDescent="0.2">
      <c r="A22" s="284"/>
      <c r="B22" s="285"/>
      <c r="C22" s="263" t="s">
        <v>2</v>
      </c>
      <c r="D22" s="264"/>
      <c r="E22" s="265" t="s">
        <v>51</v>
      </c>
      <c r="F22" s="266"/>
      <c r="G22" s="143" t="s">
        <v>52</v>
      </c>
      <c r="H22" s="144" t="s">
        <v>2</v>
      </c>
      <c r="I22" s="144" t="s">
        <v>51</v>
      </c>
      <c r="J22" s="144" t="s">
        <v>52</v>
      </c>
      <c r="K22" s="289"/>
      <c r="L22" s="291"/>
      <c r="M22" s="293"/>
      <c r="N22" s="293"/>
    </row>
    <row r="23" spans="1:14" ht="24.6" customHeight="1" x14ac:dyDescent="0.2">
      <c r="A23" s="41" t="s">
        <v>40</v>
      </c>
      <c r="B23" s="19">
        <v>50</v>
      </c>
      <c r="C23" s="267"/>
      <c r="D23" s="268"/>
      <c r="E23" s="269"/>
      <c r="F23" s="270"/>
      <c r="G23" s="183"/>
      <c r="H23" s="38">
        <f>C23</f>
        <v>0</v>
      </c>
      <c r="I23" s="1">
        <f>E23</f>
        <v>0</v>
      </c>
      <c r="J23" s="1">
        <f>G23</f>
        <v>0</v>
      </c>
      <c r="K23" s="117"/>
      <c r="L23" s="179"/>
      <c r="M23" s="179"/>
      <c r="N23" s="179"/>
    </row>
    <row r="24" spans="1:14" ht="24.6" customHeight="1" x14ac:dyDescent="0.2">
      <c r="A24" s="32" t="s">
        <v>41</v>
      </c>
      <c r="B24" s="271">
        <v>10</v>
      </c>
      <c r="C24" s="243"/>
      <c r="D24" s="273"/>
      <c r="E24" s="276"/>
      <c r="F24" s="277"/>
      <c r="G24" s="294"/>
      <c r="H24" s="307">
        <f>SUM(C24:C32)*10</f>
        <v>0</v>
      </c>
      <c r="I24" s="307">
        <f>SUM(E24:E32)*10</f>
        <v>0</v>
      </c>
      <c r="J24" s="307">
        <f>SUM(G24:G32)*10</f>
        <v>0</v>
      </c>
      <c r="K24" s="296">
        <v>3</v>
      </c>
      <c r="L24" s="179"/>
      <c r="M24" s="179"/>
      <c r="N24" s="179"/>
    </row>
    <row r="25" spans="1:14" ht="24.6" customHeight="1" x14ac:dyDescent="0.2">
      <c r="A25" s="33" t="s">
        <v>18</v>
      </c>
      <c r="B25" s="272"/>
      <c r="C25" s="274"/>
      <c r="D25" s="275"/>
      <c r="E25" s="278"/>
      <c r="F25" s="279"/>
      <c r="G25" s="295"/>
      <c r="H25" s="308"/>
      <c r="I25" s="308"/>
      <c r="J25" s="308"/>
      <c r="K25" s="297"/>
      <c r="L25" s="179"/>
      <c r="M25" s="179"/>
      <c r="N25" s="179"/>
    </row>
    <row r="26" spans="1:14" ht="24.6" customHeight="1" x14ac:dyDescent="0.2">
      <c r="A26" s="33" t="s">
        <v>19</v>
      </c>
      <c r="B26" s="43">
        <v>10</v>
      </c>
      <c r="C26" s="299"/>
      <c r="D26" s="300"/>
      <c r="E26" s="301"/>
      <c r="F26" s="302"/>
      <c r="G26" s="72"/>
      <c r="H26" s="308"/>
      <c r="I26" s="308"/>
      <c r="J26" s="308"/>
      <c r="K26" s="297"/>
      <c r="L26" s="179"/>
      <c r="M26" s="179"/>
      <c r="N26" s="179"/>
    </row>
    <row r="27" spans="1:14" ht="24.6" customHeight="1" x14ac:dyDescent="0.2">
      <c r="A27" s="33" t="s">
        <v>20</v>
      </c>
      <c r="B27" s="43">
        <v>10</v>
      </c>
      <c r="C27" s="299"/>
      <c r="D27" s="300"/>
      <c r="E27" s="301"/>
      <c r="F27" s="302"/>
      <c r="G27" s="72"/>
      <c r="H27" s="308"/>
      <c r="I27" s="308"/>
      <c r="J27" s="308"/>
      <c r="K27" s="297"/>
      <c r="L27" s="179"/>
      <c r="M27" s="179"/>
      <c r="N27" s="179"/>
    </row>
    <row r="28" spans="1:14" ht="24.6" customHeight="1" x14ac:dyDescent="0.2">
      <c r="A28" s="33" t="s">
        <v>21</v>
      </c>
      <c r="B28" s="43">
        <v>10</v>
      </c>
      <c r="C28" s="299"/>
      <c r="D28" s="300"/>
      <c r="E28" s="301"/>
      <c r="F28" s="302"/>
      <c r="G28" s="72"/>
      <c r="H28" s="308"/>
      <c r="I28" s="308"/>
      <c r="J28" s="308"/>
      <c r="K28" s="297"/>
      <c r="L28" s="179"/>
      <c r="M28" s="179"/>
      <c r="N28" s="179"/>
    </row>
    <row r="29" spans="1:14" ht="24.6" customHeight="1" x14ac:dyDescent="0.2">
      <c r="A29" s="33" t="s">
        <v>22</v>
      </c>
      <c r="B29" s="43">
        <v>10</v>
      </c>
      <c r="C29" s="299"/>
      <c r="D29" s="300"/>
      <c r="E29" s="301"/>
      <c r="F29" s="302"/>
      <c r="G29" s="72"/>
      <c r="H29" s="308"/>
      <c r="I29" s="308"/>
      <c r="J29" s="308"/>
      <c r="K29" s="297"/>
      <c r="L29" s="179"/>
      <c r="M29" s="179"/>
      <c r="N29" s="179"/>
    </row>
    <row r="30" spans="1:14" ht="24.6" customHeight="1" x14ac:dyDescent="0.2">
      <c r="A30" s="33" t="s">
        <v>23</v>
      </c>
      <c r="B30" s="43">
        <v>10</v>
      </c>
      <c r="C30" s="299"/>
      <c r="D30" s="300"/>
      <c r="E30" s="301"/>
      <c r="F30" s="302"/>
      <c r="G30" s="72"/>
      <c r="H30" s="308"/>
      <c r="I30" s="308"/>
      <c r="J30" s="308"/>
      <c r="K30" s="297"/>
      <c r="L30" s="179"/>
      <c r="M30" s="179"/>
      <c r="N30" s="179"/>
    </row>
    <row r="31" spans="1:14" ht="24.6" customHeight="1" x14ac:dyDescent="0.2">
      <c r="A31" s="33" t="s">
        <v>24</v>
      </c>
      <c r="B31" s="43">
        <v>10</v>
      </c>
      <c r="C31" s="299"/>
      <c r="D31" s="300"/>
      <c r="E31" s="301"/>
      <c r="F31" s="302"/>
      <c r="G31" s="72"/>
      <c r="H31" s="309"/>
      <c r="I31" s="309"/>
      <c r="J31" s="309"/>
      <c r="K31" s="297"/>
      <c r="L31" s="179"/>
      <c r="M31" s="179"/>
      <c r="N31" s="179"/>
    </row>
    <row r="32" spans="1:14" ht="24.6" customHeight="1" thickBot="1" x14ac:dyDescent="0.25">
      <c r="A32" s="34" t="s">
        <v>25</v>
      </c>
      <c r="B32" s="28">
        <v>10</v>
      </c>
      <c r="C32" s="303"/>
      <c r="D32" s="304"/>
      <c r="E32" s="305"/>
      <c r="F32" s="306"/>
      <c r="G32" s="73"/>
      <c r="H32" s="182">
        <f>IF(H24&gt;30,30,H24)</f>
        <v>0</v>
      </c>
      <c r="I32" s="182">
        <f>IF(I24&gt;30,30,I24)</f>
        <v>0</v>
      </c>
      <c r="J32" s="182">
        <f>IF(J24&gt;30,30,J24)</f>
        <v>0</v>
      </c>
      <c r="K32" s="298"/>
      <c r="L32" s="179"/>
      <c r="M32" s="179"/>
      <c r="N32" s="179"/>
    </row>
    <row r="33" spans="1:14" ht="24.6" customHeight="1" x14ac:dyDescent="0.2">
      <c r="A33" s="314" t="s">
        <v>42</v>
      </c>
      <c r="B33" s="42">
        <v>50</v>
      </c>
      <c r="C33" s="317"/>
      <c r="D33" s="318"/>
      <c r="E33" s="319"/>
      <c r="F33" s="320"/>
      <c r="G33" s="69"/>
      <c r="H33" s="29">
        <f t="shared" ref="H33:H42" si="0">C33*B33</f>
        <v>0</v>
      </c>
      <c r="I33" s="29">
        <f t="shared" ref="I33:I43" si="1">B33*E33</f>
        <v>0</v>
      </c>
      <c r="J33" s="29">
        <f t="shared" ref="J33:J43" si="2">B33*G33</f>
        <v>0</v>
      </c>
      <c r="K33" s="296"/>
      <c r="L33" s="179"/>
      <c r="M33" s="179"/>
      <c r="N33" s="179"/>
    </row>
    <row r="34" spans="1:14" ht="24.6" customHeight="1" x14ac:dyDescent="0.2">
      <c r="A34" s="315"/>
      <c r="B34" s="43">
        <v>20</v>
      </c>
      <c r="C34" s="299"/>
      <c r="D34" s="300"/>
      <c r="E34" s="301"/>
      <c r="F34" s="302"/>
      <c r="G34" s="72"/>
      <c r="H34" s="30">
        <f t="shared" si="0"/>
        <v>0</v>
      </c>
      <c r="I34" s="30">
        <f t="shared" si="1"/>
        <v>0</v>
      </c>
      <c r="J34" s="30">
        <f t="shared" si="2"/>
        <v>0</v>
      </c>
      <c r="K34" s="297"/>
      <c r="L34" s="179"/>
      <c r="M34" s="179"/>
      <c r="N34" s="179"/>
    </row>
    <row r="35" spans="1:14" ht="24.6" customHeight="1" x14ac:dyDescent="0.2">
      <c r="A35" s="316"/>
      <c r="B35" s="28">
        <v>10</v>
      </c>
      <c r="C35" s="303"/>
      <c r="D35" s="304"/>
      <c r="E35" s="305"/>
      <c r="F35" s="306"/>
      <c r="G35" s="73"/>
      <c r="H35" s="31">
        <f t="shared" si="0"/>
        <v>0</v>
      </c>
      <c r="I35" s="31">
        <f t="shared" si="1"/>
        <v>0</v>
      </c>
      <c r="J35" s="31">
        <f t="shared" si="2"/>
        <v>0</v>
      </c>
      <c r="K35" s="298"/>
      <c r="L35" s="179"/>
      <c r="M35" s="179"/>
      <c r="N35" s="179"/>
    </row>
    <row r="36" spans="1:14" ht="24.6" customHeight="1" x14ac:dyDescent="0.2">
      <c r="A36" s="41" t="s">
        <v>43</v>
      </c>
      <c r="B36" s="19">
        <v>20</v>
      </c>
      <c r="C36" s="310"/>
      <c r="D36" s="311"/>
      <c r="E36" s="312"/>
      <c r="F36" s="313"/>
      <c r="G36" s="75"/>
      <c r="H36" s="1">
        <f t="shared" si="0"/>
        <v>0</v>
      </c>
      <c r="I36" s="1">
        <f t="shared" si="1"/>
        <v>0</v>
      </c>
      <c r="J36" s="1">
        <f t="shared" si="2"/>
        <v>0</v>
      </c>
      <c r="K36" s="117">
        <v>2</v>
      </c>
      <c r="L36" s="179"/>
      <c r="M36" s="179"/>
      <c r="N36" s="179"/>
    </row>
    <row r="37" spans="1:14" ht="24.6" customHeight="1" x14ac:dyDescent="0.2">
      <c r="A37" s="41" t="s">
        <v>44</v>
      </c>
      <c r="B37" s="19">
        <v>20</v>
      </c>
      <c r="C37" s="310"/>
      <c r="D37" s="311"/>
      <c r="E37" s="312"/>
      <c r="F37" s="313"/>
      <c r="G37" s="75"/>
      <c r="H37" s="1">
        <f t="shared" si="0"/>
        <v>0</v>
      </c>
      <c r="I37" s="1">
        <f t="shared" si="1"/>
        <v>0</v>
      </c>
      <c r="J37" s="1">
        <f t="shared" si="2"/>
        <v>0</v>
      </c>
      <c r="K37" s="117">
        <v>2</v>
      </c>
      <c r="L37" s="179"/>
      <c r="M37" s="179"/>
      <c r="N37" s="179"/>
    </row>
    <row r="38" spans="1:14" ht="24.6" customHeight="1" x14ac:dyDescent="0.2">
      <c r="A38" s="41" t="s">
        <v>45</v>
      </c>
      <c r="B38" s="19">
        <v>10</v>
      </c>
      <c r="C38" s="310"/>
      <c r="D38" s="311"/>
      <c r="E38" s="312"/>
      <c r="F38" s="313"/>
      <c r="G38" s="75"/>
      <c r="H38" s="1">
        <f t="shared" si="0"/>
        <v>0</v>
      </c>
      <c r="I38" s="1">
        <f t="shared" si="1"/>
        <v>0</v>
      </c>
      <c r="J38" s="1">
        <f t="shared" si="2"/>
        <v>0</v>
      </c>
      <c r="K38" s="117">
        <v>3</v>
      </c>
      <c r="L38" s="179"/>
      <c r="M38" s="179"/>
      <c r="N38" s="179"/>
    </row>
    <row r="39" spans="1:14" ht="24.6" customHeight="1" x14ac:dyDescent="0.2">
      <c r="A39" s="41" t="s">
        <v>46</v>
      </c>
      <c r="B39" s="19">
        <v>20</v>
      </c>
      <c r="C39" s="310"/>
      <c r="D39" s="311"/>
      <c r="E39" s="312"/>
      <c r="F39" s="313"/>
      <c r="G39" s="75"/>
      <c r="H39" s="1">
        <f t="shared" si="0"/>
        <v>0</v>
      </c>
      <c r="I39" s="1">
        <f t="shared" si="1"/>
        <v>0</v>
      </c>
      <c r="J39" s="1">
        <f t="shared" si="2"/>
        <v>0</v>
      </c>
      <c r="K39" s="117">
        <v>2</v>
      </c>
      <c r="L39" s="179"/>
      <c r="M39" s="179"/>
      <c r="N39" s="179"/>
    </row>
    <row r="40" spans="1:14" ht="24.6" customHeight="1" x14ac:dyDescent="0.2">
      <c r="A40" s="41" t="s">
        <v>47</v>
      </c>
      <c r="B40" s="19">
        <v>10</v>
      </c>
      <c r="C40" s="310"/>
      <c r="D40" s="311"/>
      <c r="E40" s="312"/>
      <c r="F40" s="313"/>
      <c r="G40" s="75"/>
      <c r="H40" s="1">
        <f t="shared" si="0"/>
        <v>0</v>
      </c>
      <c r="I40" s="1">
        <f t="shared" si="1"/>
        <v>0</v>
      </c>
      <c r="J40" s="1">
        <f t="shared" si="2"/>
        <v>0</v>
      </c>
      <c r="K40" s="117">
        <v>3</v>
      </c>
      <c r="L40" s="179"/>
      <c r="M40" s="179"/>
      <c r="N40" s="179"/>
    </row>
    <row r="41" spans="1:14" ht="24.6" customHeight="1" x14ac:dyDescent="0.2">
      <c r="A41" s="41" t="s">
        <v>48</v>
      </c>
      <c r="B41" s="19">
        <v>20</v>
      </c>
      <c r="C41" s="310"/>
      <c r="D41" s="311"/>
      <c r="E41" s="312"/>
      <c r="F41" s="313"/>
      <c r="G41" s="75"/>
      <c r="H41" s="1">
        <f t="shared" si="0"/>
        <v>0</v>
      </c>
      <c r="I41" s="1">
        <f t="shared" si="1"/>
        <v>0</v>
      </c>
      <c r="J41" s="1">
        <f t="shared" si="2"/>
        <v>0</v>
      </c>
      <c r="K41" s="117"/>
      <c r="L41" s="179"/>
      <c r="M41" s="179"/>
      <c r="N41" s="179"/>
    </row>
    <row r="42" spans="1:14" ht="24.6" customHeight="1" x14ac:dyDescent="0.2">
      <c r="A42" s="41" t="s">
        <v>49</v>
      </c>
      <c r="B42" s="19">
        <v>15</v>
      </c>
      <c r="C42" s="310"/>
      <c r="D42" s="311"/>
      <c r="E42" s="312"/>
      <c r="F42" s="313"/>
      <c r="G42" s="75"/>
      <c r="H42" s="1">
        <f t="shared" si="0"/>
        <v>0</v>
      </c>
      <c r="I42" s="1">
        <f t="shared" si="1"/>
        <v>0</v>
      </c>
      <c r="J42" s="1">
        <f t="shared" si="2"/>
        <v>0</v>
      </c>
      <c r="K42" s="117"/>
      <c r="L42" s="179"/>
      <c r="M42" s="179"/>
      <c r="N42" s="179"/>
    </row>
    <row r="43" spans="1:14" ht="24.6" customHeight="1" x14ac:dyDescent="0.2">
      <c r="A43" s="32" t="s">
        <v>50</v>
      </c>
      <c r="B43" s="271">
        <v>20</v>
      </c>
      <c r="C43" s="243"/>
      <c r="D43" s="273"/>
      <c r="E43" s="276"/>
      <c r="F43" s="277"/>
      <c r="G43" s="294"/>
      <c r="H43" s="307">
        <f>B43*C43</f>
        <v>0</v>
      </c>
      <c r="I43" s="307">
        <f t="shared" si="1"/>
        <v>0</v>
      </c>
      <c r="J43" s="307">
        <f t="shared" si="2"/>
        <v>0</v>
      </c>
      <c r="K43" s="288"/>
      <c r="L43" s="179"/>
      <c r="M43" s="179"/>
      <c r="N43" s="179"/>
    </row>
    <row r="44" spans="1:14" ht="24.6" customHeight="1" x14ac:dyDescent="0.2">
      <c r="A44" s="33" t="s">
        <v>26</v>
      </c>
      <c r="B44" s="272"/>
      <c r="C44" s="274"/>
      <c r="D44" s="275"/>
      <c r="E44" s="278"/>
      <c r="F44" s="279"/>
      <c r="G44" s="295"/>
      <c r="H44" s="321"/>
      <c r="I44" s="321"/>
      <c r="J44" s="321"/>
      <c r="K44" s="289"/>
      <c r="L44" s="179"/>
      <c r="M44" s="179"/>
      <c r="N44" s="179"/>
    </row>
    <row r="45" spans="1:14" ht="24.6" customHeight="1" x14ac:dyDescent="0.2">
      <c r="A45" s="33" t="s">
        <v>27</v>
      </c>
      <c r="B45" s="43">
        <v>20</v>
      </c>
      <c r="C45" s="299"/>
      <c r="D45" s="300"/>
      <c r="E45" s="301"/>
      <c r="F45" s="302"/>
      <c r="G45" s="72"/>
      <c r="H45" s="30">
        <f>C45*B45</f>
        <v>0</v>
      </c>
      <c r="I45" s="30">
        <f>B45*E45</f>
        <v>0</v>
      </c>
      <c r="J45" s="30">
        <f>B45*G45</f>
        <v>0</v>
      </c>
      <c r="K45" s="119"/>
      <c r="L45" s="180"/>
      <c r="M45" s="179"/>
      <c r="N45" s="179"/>
    </row>
    <row r="46" spans="1:14" ht="24.6" customHeight="1" x14ac:dyDescent="0.2">
      <c r="A46" s="34" t="s">
        <v>28</v>
      </c>
      <c r="B46" s="28">
        <v>20</v>
      </c>
      <c r="C46" s="303"/>
      <c r="D46" s="304"/>
      <c r="E46" s="305"/>
      <c r="F46" s="306"/>
      <c r="G46" s="73"/>
      <c r="H46" s="31">
        <f>C46*B46</f>
        <v>0</v>
      </c>
      <c r="I46" s="31">
        <f>B46*E46</f>
        <v>0</v>
      </c>
      <c r="J46" s="31">
        <f>B46*G46</f>
        <v>0</v>
      </c>
      <c r="K46" s="118"/>
      <c r="L46" s="179"/>
      <c r="M46" s="179"/>
      <c r="N46" s="179"/>
    </row>
    <row r="47" spans="1:14" ht="24.6" customHeight="1" thickBot="1" x14ac:dyDescent="0.25">
      <c r="A47" s="469" t="s">
        <v>3</v>
      </c>
      <c r="B47" s="470"/>
      <c r="C47" s="470"/>
      <c r="D47" s="470"/>
      <c r="E47" s="470"/>
      <c r="F47" s="470"/>
      <c r="G47" s="471"/>
      <c r="H47" s="185">
        <f>H23+H32+SUM(H33:H46)</f>
        <v>0</v>
      </c>
      <c r="I47" s="185">
        <f>I23+I32+SUM(I33:I46)</f>
        <v>0</v>
      </c>
      <c r="J47" s="185">
        <f>J23+J32+SUM(J33:J46)</f>
        <v>0</v>
      </c>
      <c r="K47" s="182">
        <f>IF(H47&gt;245,245,H47)</f>
        <v>0</v>
      </c>
      <c r="L47" s="181"/>
      <c r="M47" s="181"/>
      <c r="N47" s="181"/>
    </row>
    <row r="48" spans="1:14" ht="24.6" customHeight="1" thickBot="1" x14ac:dyDescent="0.25">
      <c r="A48" s="61"/>
      <c r="B48" s="61"/>
      <c r="C48" s="62"/>
      <c r="D48" s="62"/>
      <c r="E48" s="62"/>
      <c r="F48" s="62"/>
      <c r="G48" s="62"/>
      <c r="H48" s="11"/>
      <c r="I48" s="11"/>
      <c r="J48" s="12" t="s">
        <v>51</v>
      </c>
      <c r="K48" s="172">
        <f>IF(I47&gt;245,245,I47)</f>
        <v>0</v>
      </c>
      <c r="L48" s="64"/>
      <c r="M48" s="64"/>
      <c r="N48" s="64"/>
    </row>
    <row r="49" spans="1:14" ht="24.6" customHeight="1" thickBot="1" x14ac:dyDescent="0.25">
      <c r="A49" s="61"/>
      <c r="B49" s="61"/>
      <c r="C49" s="62"/>
      <c r="D49" s="62"/>
      <c r="E49" s="62"/>
      <c r="F49" s="62"/>
      <c r="G49" s="62"/>
      <c r="H49" s="11"/>
      <c r="I49" s="11"/>
      <c r="J49" s="12" t="s">
        <v>52</v>
      </c>
      <c r="K49" s="172">
        <f>IF(J47&gt;245,245,J47)</f>
        <v>0</v>
      </c>
      <c r="L49" s="64"/>
      <c r="M49" s="64"/>
      <c r="N49" s="64"/>
    </row>
    <row r="50" spans="1:14" ht="13.5" thickBot="1" x14ac:dyDescent="0.25">
      <c r="A50" s="61"/>
      <c r="B50" s="61"/>
      <c r="C50" s="62"/>
      <c r="D50" s="62"/>
      <c r="E50" s="62"/>
      <c r="F50" s="62"/>
      <c r="G50" s="62"/>
      <c r="H50" s="63"/>
      <c r="I50" s="63"/>
      <c r="J50" s="63"/>
      <c r="K50" s="65"/>
      <c r="L50" s="64"/>
      <c r="M50" s="64"/>
      <c r="N50" s="64"/>
    </row>
    <row r="51" spans="1:14" ht="23.25" customHeight="1" thickBot="1" x14ac:dyDescent="0.25">
      <c r="A51" s="322" t="s">
        <v>130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4"/>
      <c r="L51" s="216" t="s">
        <v>119</v>
      </c>
      <c r="M51" s="217"/>
      <c r="N51" s="218"/>
    </row>
    <row r="52" spans="1:14" ht="32.25" customHeight="1" x14ac:dyDescent="0.2">
      <c r="A52" s="325" t="s">
        <v>0</v>
      </c>
      <c r="B52" s="326" t="s">
        <v>1</v>
      </c>
      <c r="C52" s="286" t="s">
        <v>61</v>
      </c>
      <c r="D52" s="287"/>
      <c r="E52" s="286" t="s">
        <v>61</v>
      </c>
      <c r="F52" s="287"/>
      <c r="G52" s="150" t="s">
        <v>61</v>
      </c>
      <c r="H52" s="44" t="s">
        <v>60</v>
      </c>
      <c r="I52" s="44" t="s">
        <v>60</v>
      </c>
      <c r="J52" s="44" t="s">
        <v>60</v>
      </c>
      <c r="K52" s="288" t="s">
        <v>55</v>
      </c>
      <c r="L52" s="328" t="s">
        <v>53</v>
      </c>
      <c r="M52" s="331" t="s">
        <v>51</v>
      </c>
      <c r="N52" s="331" t="s">
        <v>52</v>
      </c>
    </row>
    <row r="53" spans="1:14" ht="6" customHeight="1" x14ac:dyDescent="0.2">
      <c r="A53" s="325"/>
      <c r="B53" s="326"/>
      <c r="C53" s="334" t="s">
        <v>2</v>
      </c>
      <c r="D53" s="335"/>
      <c r="E53" s="338" t="s">
        <v>51</v>
      </c>
      <c r="F53" s="339"/>
      <c r="G53" s="338" t="s">
        <v>52</v>
      </c>
      <c r="H53" s="285" t="s">
        <v>2</v>
      </c>
      <c r="I53" s="285" t="s">
        <v>51</v>
      </c>
      <c r="J53" s="285" t="s">
        <v>52</v>
      </c>
      <c r="K53" s="289"/>
      <c r="L53" s="329"/>
      <c r="M53" s="332"/>
      <c r="N53" s="332"/>
    </row>
    <row r="54" spans="1:14" ht="10.5" customHeight="1" thickBot="1" x14ac:dyDescent="0.25">
      <c r="A54" s="325"/>
      <c r="B54" s="326"/>
      <c r="C54" s="336"/>
      <c r="D54" s="337"/>
      <c r="E54" s="340"/>
      <c r="F54" s="341"/>
      <c r="G54" s="340"/>
      <c r="H54" s="285"/>
      <c r="I54" s="285"/>
      <c r="J54" s="285"/>
      <c r="K54" s="327"/>
      <c r="L54" s="330"/>
      <c r="M54" s="333"/>
      <c r="N54" s="333"/>
    </row>
    <row r="55" spans="1:14" ht="24.6" customHeight="1" x14ac:dyDescent="0.2">
      <c r="A55" s="41" t="s">
        <v>72</v>
      </c>
      <c r="B55" s="13">
        <v>2</v>
      </c>
      <c r="C55" s="310">
        <v>20</v>
      </c>
      <c r="D55" s="311"/>
      <c r="E55" s="312"/>
      <c r="F55" s="313"/>
      <c r="G55" s="66"/>
      <c r="H55" s="2">
        <f t="shared" ref="H55:H69" si="3">B55*C55</f>
        <v>40</v>
      </c>
      <c r="I55" s="2">
        <f t="shared" ref="I55:I69" si="4">B55*E55</f>
        <v>0</v>
      </c>
      <c r="J55" s="2">
        <f t="shared" ref="J55:J69" si="5">B55*G55</f>
        <v>0</v>
      </c>
      <c r="K55" s="120">
        <v>20</v>
      </c>
      <c r="L55" s="70"/>
      <c r="M55" s="70"/>
      <c r="N55" s="70"/>
    </row>
    <row r="56" spans="1:14" ht="24.6" customHeight="1" x14ac:dyDescent="0.2">
      <c r="A56" s="41" t="s">
        <v>73</v>
      </c>
      <c r="B56" s="13">
        <v>5</v>
      </c>
      <c r="C56" s="310">
        <v>1</v>
      </c>
      <c r="D56" s="311"/>
      <c r="E56" s="312"/>
      <c r="F56" s="313"/>
      <c r="G56" s="66"/>
      <c r="H56" s="2">
        <f t="shared" si="3"/>
        <v>5</v>
      </c>
      <c r="I56" s="2">
        <f t="shared" si="4"/>
        <v>0</v>
      </c>
      <c r="J56" s="2">
        <f t="shared" si="5"/>
        <v>0</v>
      </c>
      <c r="K56" s="120">
        <v>5</v>
      </c>
      <c r="L56" s="70"/>
      <c r="M56" s="70"/>
      <c r="N56" s="70"/>
    </row>
    <row r="57" spans="1:14" ht="24.6" customHeight="1" x14ac:dyDescent="0.2">
      <c r="A57" s="41" t="s">
        <v>74</v>
      </c>
      <c r="B57" s="13">
        <v>10</v>
      </c>
      <c r="C57" s="310">
        <v>1</v>
      </c>
      <c r="D57" s="311"/>
      <c r="E57" s="312"/>
      <c r="F57" s="313"/>
      <c r="G57" s="66"/>
      <c r="H57" s="2">
        <f t="shared" si="3"/>
        <v>10</v>
      </c>
      <c r="I57" s="2">
        <f t="shared" si="4"/>
        <v>0</v>
      </c>
      <c r="J57" s="2">
        <f t="shared" si="5"/>
        <v>0</v>
      </c>
      <c r="K57" s="120">
        <v>5</v>
      </c>
      <c r="L57" s="70"/>
      <c r="M57" s="70"/>
      <c r="N57" s="70"/>
    </row>
    <row r="58" spans="1:14" ht="24.6" customHeight="1" x14ac:dyDescent="0.2">
      <c r="A58" s="41" t="s">
        <v>75</v>
      </c>
      <c r="B58" s="13">
        <v>15</v>
      </c>
      <c r="C58" s="310">
        <v>1</v>
      </c>
      <c r="D58" s="311"/>
      <c r="E58" s="312"/>
      <c r="F58" s="313"/>
      <c r="G58" s="66"/>
      <c r="H58" s="2">
        <f t="shared" si="3"/>
        <v>15</v>
      </c>
      <c r="I58" s="2">
        <f t="shared" si="4"/>
        <v>0</v>
      </c>
      <c r="J58" s="2">
        <f t="shared" si="5"/>
        <v>0</v>
      </c>
      <c r="K58" s="120">
        <v>5</v>
      </c>
      <c r="L58" s="70"/>
      <c r="M58" s="70"/>
      <c r="N58" s="70"/>
    </row>
    <row r="59" spans="1:14" ht="24.6" customHeight="1" x14ac:dyDescent="0.2">
      <c r="A59" s="41" t="s">
        <v>76</v>
      </c>
      <c r="B59" s="13">
        <v>20</v>
      </c>
      <c r="C59" s="310">
        <v>1</v>
      </c>
      <c r="D59" s="311"/>
      <c r="E59" s="312"/>
      <c r="F59" s="313"/>
      <c r="G59" s="66"/>
      <c r="H59" s="2">
        <f t="shared" si="3"/>
        <v>20</v>
      </c>
      <c r="I59" s="2">
        <f t="shared" si="4"/>
        <v>0</v>
      </c>
      <c r="J59" s="2">
        <f t="shared" si="5"/>
        <v>0</v>
      </c>
      <c r="K59" s="120">
        <v>5</v>
      </c>
      <c r="L59" s="70"/>
      <c r="M59" s="70"/>
      <c r="N59" s="70"/>
    </row>
    <row r="60" spans="1:14" ht="24.6" customHeight="1" x14ac:dyDescent="0.2">
      <c r="A60" s="41" t="s">
        <v>77</v>
      </c>
      <c r="B60" s="13">
        <v>15</v>
      </c>
      <c r="C60" s="310">
        <v>1</v>
      </c>
      <c r="D60" s="311"/>
      <c r="E60" s="312"/>
      <c r="F60" s="313"/>
      <c r="G60" s="66"/>
      <c r="H60" s="2">
        <f t="shared" si="3"/>
        <v>15</v>
      </c>
      <c r="I60" s="2">
        <f t="shared" si="4"/>
        <v>0</v>
      </c>
      <c r="J60" s="2">
        <f t="shared" si="5"/>
        <v>0</v>
      </c>
      <c r="K60" s="120">
        <v>5</v>
      </c>
      <c r="L60" s="70"/>
      <c r="M60" s="70"/>
      <c r="N60" s="70"/>
    </row>
    <row r="61" spans="1:14" ht="24.6" customHeight="1" x14ac:dyDescent="0.2">
      <c r="A61" s="41" t="s">
        <v>78</v>
      </c>
      <c r="B61" s="13">
        <v>30</v>
      </c>
      <c r="C61" s="310">
        <v>1</v>
      </c>
      <c r="D61" s="311"/>
      <c r="E61" s="312"/>
      <c r="F61" s="313"/>
      <c r="G61" s="66"/>
      <c r="H61" s="2">
        <f t="shared" si="3"/>
        <v>30</v>
      </c>
      <c r="I61" s="2">
        <f t="shared" si="4"/>
        <v>0</v>
      </c>
      <c r="J61" s="2">
        <f t="shared" si="5"/>
        <v>0</v>
      </c>
      <c r="K61" s="120">
        <v>2</v>
      </c>
      <c r="L61" s="70"/>
      <c r="M61" s="70"/>
      <c r="N61" s="70"/>
    </row>
    <row r="62" spans="1:14" ht="24.6" customHeight="1" x14ac:dyDescent="0.2">
      <c r="A62" s="41" t="s">
        <v>79</v>
      </c>
      <c r="B62" s="13">
        <v>20</v>
      </c>
      <c r="C62" s="310">
        <v>1</v>
      </c>
      <c r="D62" s="311"/>
      <c r="E62" s="312"/>
      <c r="F62" s="313"/>
      <c r="G62" s="66"/>
      <c r="H62" s="2">
        <f t="shared" si="3"/>
        <v>20</v>
      </c>
      <c r="I62" s="2">
        <f t="shared" si="4"/>
        <v>0</v>
      </c>
      <c r="J62" s="2">
        <f t="shared" si="5"/>
        <v>0</v>
      </c>
      <c r="K62" s="120">
        <v>3</v>
      </c>
      <c r="L62" s="70"/>
      <c r="M62" s="70"/>
      <c r="N62" s="70"/>
    </row>
    <row r="63" spans="1:14" ht="24.6" customHeight="1" x14ac:dyDescent="0.2">
      <c r="A63" s="41" t="s">
        <v>80</v>
      </c>
      <c r="B63" s="13">
        <v>40</v>
      </c>
      <c r="C63" s="310">
        <v>1</v>
      </c>
      <c r="D63" s="311"/>
      <c r="E63" s="312"/>
      <c r="F63" s="313"/>
      <c r="G63" s="66"/>
      <c r="H63" s="2">
        <f t="shared" si="3"/>
        <v>40</v>
      </c>
      <c r="I63" s="2">
        <f t="shared" si="4"/>
        <v>0</v>
      </c>
      <c r="J63" s="2">
        <f t="shared" si="5"/>
        <v>0</v>
      </c>
      <c r="K63" s="120">
        <v>2</v>
      </c>
      <c r="L63" s="70"/>
      <c r="M63" s="70"/>
      <c r="N63" s="70"/>
    </row>
    <row r="64" spans="1:14" ht="24.6" customHeight="1" x14ac:dyDescent="0.2">
      <c r="A64" s="41" t="s">
        <v>81</v>
      </c>
      <c r="B64" s="13">
        <v>30</v>
      </c>
      <c r="C64" s="310">
        <v>1</v>
      </c>
      <c r="D64" s="311"/>
      <c r="E64" s="312"/>
      <c r="F64" s="313"/>
      <c r="G64" s="66"/>
      <c r="H64" s="2">
        <f t="shared" si="3"/>
        <v>30</v>
      </c>
      <c r="I64" s="2">
        <f t="shared" si="4"/>
        <v>0</v>
      </c>
      <c r="J64" s="2">
        <f t="shared" si="5"/>
        <v>0</v>
      </c>
      <c r="K64" s="120">
        <v>2</v>
      </c>
      <c r="L64" s="70"/>
      <c r="M64" s="70"/>
      <c r="N64" s="70"/>
    </row>
    <row r="65" spans="1:14" ht="24.6" customHeight="1" x14ac:dyDescent="0.2">
      <c r="A65" s="41" t="s">
        <v>82</v>
      </c>
      <c r="B65" s="13">
        <v>2</v>
      </c>
      <c r="C65" s="310">
        <v>1</v>
      </c>
      <c r="D65" s="311"/>
      <c r="E65" s="312"/>
      <c r="F65" s="313"/>
      <c r="G65" s="66"/>
      <c r="H65" s="2">
        <f t="shared" si="3"/>
        <v>2</v>
      </c>
      <c r="I65" s="2">
        <f t="shared" si="4"/>
        <v>0</v>
      </c>
      <c r="J65" s="2">
        <f t="shared" si="5"/>
        <v>0</v>
      </c>
      <c r="K65" s="120">
        <v>5</v>
      </c>
      <c r="L65" s="70"/>
      <c r="M65" s="70"/>
      <c r="N65" s="70"/>
    </row>
    <row r="66" spans="1:14" ht="24.6" customHeight="1" x14ac:dyDescent="0.2">
      <c r="A66" s="41" t="s">
        <v>83</v>
      </c>
      <c r="B66" s="13">
        <v>5</v>
      </c>
      <c r="C66" s="310">
        <v>1</v>
      </c>
      <c r="D66" s="311"/>
      <c r="E66" s="312"/>
      <c r="F66" s="313"/>
      <c r="G66" s="66"/>
      <c r="H66" s="2">
        <f t="shared" si="3"/>
        <v>5</v>
      </c>
      <c r="I66" s="2">
        <f t="shared" si="4"/>
        <v>0</v>
      </c>
      <c r="J66" s="2">
        <f t="shared" si="5"/>
        <v>0</v>
      </c>
      <c r="K66" s="120">
        <v>3</v>
      </c>
      <c r="L66" s="70"/>
      <c r="M66" s="70"/>
      <c r="N66" s="70"/>
    </row>
    <row r="67" spans="1:14" ht="24.6" customHeight="1" x14ac:dyDescent="0.2">
      <c r="A67" s="41" t="s">
        <v>84</v>
      </c>
      <c r="B67" s="13">
        <v>15</v>
      </c>
      <c r="C67" s="310">
        <v>1</v>
      </c>
      <c r="D67" s="311"/>
      <c r="E67" s="312"/>
      <c r="F67" s="313"/>
      <c r="G67" s="66"/>
      <c r="H67" s="2">
        <f t="shared" si="3"/>
        <v>15</v>
      </c>
      <c r="I67" s="2">
        <f t="shared" si="4"/>
        <v>0</v>
      </c>
      <c r="J67" s="2">
        <f t="shared" si="5"/>
        <v>0</v>
      </c>
      <c r="K67" s="120">
        <v>2</v>
      </c>
      <c r="L67" s="70"/>
      <c r="M67" s="70"/>
      <c r="N67" s="70"/>
    </row>
    <row r="68" spans="1:14" ht="24.6" customHeight="1" x14ac:dyDescent="0.2">
      <c r="A68" s="41" t="s">
        <v>85</v>
      </c>
      <c r="B68" s="13">
        <v>20</v>
      </c>
      <c r="C68" s="310">
        <v>1</v>
      </c>
      <c r="D68" s="311"/>
      <c r="E68" s="312"/>
      <c r="F68" s="313"/>
      <c r="G68" s="66"/>
      <c r="H68" s="2">
        <f t="shared" si="3"/>
        <v>20</v>
      </c>
      <c r="I68" s="2">
        <f t="shared" si="4"/>
        <v>0</v>
      </c>
      <c r="J68" s="2">
        <f t="shared" si="5"/>
        <v>0</v>
      </c>
      <c r="K68" s="120">
        <v>2</v>
      </c>
      <c r="L68" s="70"/>
      <c r="M68" s="70"/>
      <c r="N68" s="70"/>
    </row>
    <row r="69" spans="1:14" ht="24.6" customHeight="1" x14ac:dyDescent="0.2">
      <c r="A69" s="41" t="s">
        <v>86</v>
      </c>
      <c r="B69" s="13">
        <v>30</v>
      </c>
      <c r="C69" s="310">
        <v>1</v>
      </c>
      <c r="D69" s="311"/>
      <c r="E69" s="312"/>
      <c r="F69" s="313"/>
      <c r="G69" s="66"/>
      <c r="H69" s="2">
        <f t="shared" si="3"/>
        <v>30</v>
      </c>
      <c r="I69" s="2">
        <f t="shared" si="4"/>
        <v>0</v>
      </c>
      <c r="J69" s="2">
        <f t="shared" si="5"/>
        <v>0</v>
      </c>
      <c r="K69" s="120">
        <v>1</v>
      </c>
      <c r="L69" s="70"/>
      <c r="M69" s="70"/>
      <c r="N69" s="70"/>
    </row>
    <row r="70" spans="1:14" ht="24.6" customHeight="1" thickBot="1" x14ac:dyDescent="0.25">
      <c r="A70" s="466" t="s">
        <v>4</v>
      </c>
      <c r="B70" s="467"/>
      <c r="C70" s="467"/>
      <c r="D70" s="467"/>
      <c r="E70" s="467"/>
      <c r="F70" s="467"/>
      <c r="G70" s="468"/>
      <c r="H70" s="171">
        <f>SUM(H55:H69)</f>
        <v>297</v>
      </c>
      <c r="I70" s="171">
        <f>SUM(I55:I69)</f>
        <v>0</v>
      </c>
      <c r="J70" s="171">
        <f t="shared" ref="J70" si="6">SUM(J55:J69)</f>
        <v>0</v>
      </c>
      <c r="K70" s="3">
        <f>IF(H70&gt;175,175,H70)</f>
        <v>175</v>
      </c>
      <c r="L70" s="177"/>
      <c r="M70" s="177"/>
      <c r="N70" s="177"/>
    </row>
    <row r="71" spans="1:14" ht="24.6" customHeight="1" thickBot="1" x14ac:dyDescent="0.25">
      <c r="A71" s="67"/>
      <c r="B71" s="67"/>
      <c r="C71" s="68"/>
      <c r="D71" s="68"/>
      <c r="E71" s="68"/>
      <c r="F71" s="68"/>
      <c r="G71" s="68"/>
      <c r="H71" s="9"/>
      <c r="I71" s="9"/>
      <c r="J71" s="10" t="s">
        <v>51</v>
      </c>
      <c r="K71" s="3">
        <f>IF(I70&gt;175,175,I70)</f>
        <v>0</v>
      </c>
      <c r="M71" s="49"/>
      <c r="N71" s="49"/>
    </row>
    <row r="72" spans="1:14" ht="24.6" customHeight="1" thickBot="1" x14ac:dyDescent="0.25">
      <c r="A72" s="67"/>
      <c r="B72" s="67"/>
      <c r="C72" s="68"/>
      <c r="D72" s="68"/>
      <c r="E72" s="68"/>
      <c r="F72" s="68"/>
      <c r="G72" s="68"/>
      <c r="H72" s="9"/>
      <c r="I72" s="9"/>
      <c r="J72" s="10" t="s">
        <v>52</v>
      </c>
      <c r="K72" s="3">
        <f>IF(J70&gt;175,175,J70)</f>
        <v>0</v>
      </c>
      <c r="M72" s="49"/>
      <c r="N72" s="49"/>
    </row>
    <row r="73" spans="1:14" ht="13.5" thickBot="1" x14ac:dyDescent="0.25">
      <c r="M73" s="49"/>
      <c r="N73" s="49"/>
    </row>
    <row r="74" spans="1:14" ht="22.5" customHeight="1" x14ac:dyDescent="0.2">
      <c r="A74" s="342" t="s">
        <v>131</v>
      </c>
      <c r="B74" s="343"/>
      <c r="C74" s="343"/>
      <c r="D74" s="343"/>
      <c r="E74" s="343"/>
      <c r="F74" s="343"/>
      <c r="G74" s="343"/>
      <c r="H74" s="343"/>
      <c r="I74" s="344"/>
      <c r="J74" s="344"/>
      <c r="K74" s="345"/>
      <c r="L74" s="216" t="s">
        <v>119</v>
      </c>
      <c r="M74" s="217"/>
      <c r="N74" s="218"/>
    </row>
    <row r="75" spans="1:14" ht="25.5" x14ac:dyDescent="0.2">
      <c r="A75" s="325" t="s">
        <v>0</v>
      </c>
      <c r="B75" s="326" t="s">
        <v>1</v>
      </c>
      <c r="C75" s="346" t="s">
        <v>61</v>
      </c>
      <c r="D75" s="347"/>
      <c r="E75" s="346" t="s">
        <v>61</v>
      </c>
      <c r="F75" s="347"/>
      <c r="G75" s="47" t="s">
        <v>61</v>
      </c>
      <c r="H75" s="44" t="s">
        <v>60</v>
      </c>
      <c r="I75" s="44" t="s">
        <v>60</v>
      </c>
      <c r="J75" s="44" t="s">
        <v>60</v>
      </c>
      <c r="K75" s="288" t="s">
        <v>55</v>
      </c>
      <c r="L75" s="290" t="s">
        <v>53</v>
      </c>
      <c r="M75" s="348" t="s">
        <v>51</v>
      </c>
      <c r="N75" s="348" t="s">
        <v>52</v>
      </c>
    </row>
    <row r="76" spans="1:14" ht="3.75" customHeight="1" x14ac:dyDescent="0.2">
      <c r="A76" s="325"/>
      <c r="B76" s="326"/>
      <c r="C76" s="350" t="s">
        <v>2</v>
      </c>
      <c r="D76" s="351"/>
      <c r="E76" s="338" t="s">
        <v>51</v>
      </c>
      <c r="F76" s="339"/>
      <c r="G76" s="338" t="s">
        <v>52</v>
      </c>
      <c r="H76" s="354" t="s">
        <v>2</v>
      </c>
      <c r="I76" s="355" t="s">
        <v>51</v>
      </c>
      <c r="J76" s="355" t="s">
        <v>52</v>
      </c>
      <c r="K76" s="289"/>
      <c r="L76" s="329"/>
      <c r="M76" s="332"/>
      <c r="N76" s="332"/>
    </row>
    <row r="77" spans="1:14" x14ac:dyDescent="0.2">
      <c r="A77" s="325"/>
      <c r="B77" s="326"/>
      <c r="C77" s="352"/>
      <c r="D77" s="353"/>
      <c r="E77" s="340"/>
      <c r="F77" s="341"/>
      <c r="G77" s="340"/>
      <c r="H77" s="354"/>
      <c r="I77" s="356"/>
      <c r="J77" s="356"/>
      <c r="K77" s="327"/>
      <c r="L77" s="291"/>
      <c r="M77" s="349"/>
      <c r="N77" s="349"/>
    </row>
    <row r="78" spans="1:14" ht="24" customHeight="1" x14ac:dyDescent="0.2">
      <c r="A78" s="41" t="s">
        <v>87</v>
      </c>
      <c r="B78" s="13">
        <v>20</v>
      </c>
      <c r="C78" s="310"/>
      <c r="D78" s="311"/>
      <c r="E78" s="312"/>
      <c r="F78" s="313"/>
      <c r="G78" s="75"/>
      <c r="H78" s="2">
        <f t="shared" ref="H78:H96" si="7">C78*B78</f>
        <v>0</v>
      </c>
      <c r="I78" s="2">
        <f t="shared" ref="I78:I96" si="8">B78*E78</f>
        <v>0</v>
      </c>
      <c r="J78" s="2">
        <f t="shared" ref="J78:J96" si="9">B78*G78</f>
        <v>0</v>
      </c>
      <c r="K78" s="120">
        <v>3</v>
      </c>
      <c r="L78" s="70"/>
      <c r="M78" s="70"/>
      <c r="N78" s="70"/>
    </row>
    <row r="79" spans="1:14" ht="38.25" x14ac:dyDescent="0.2">
      <c r="A79" s="41" t="s">
        <v>88</v>
      </c>
      <c r="B79" s="13">
        <v>40</v>
      </c>
      <c r="C79" s="310"/>
      <c r="D79" s="311"/>
      <c r="E79" s="312"/>
      <c r="F79" s="313"/>
      <c r="G79" s="75"/>
      <c r="H79" s="2">
        <f t="shared" si="7"/>
        <v>0</v>
      </c>
      <c r="I79" s="2">
        <f t="shared" si="8"/>
        <v>0</v>
      </c>
      <c r="J79" s="2">
        <f t="shared" si="9"/>
        <v>0</v>
      </c>
      <c r="K79" s="120">
        <v>3</v>
      </c>
      <c r="L79" s="70"/>
      <c r="M79" s="70"/>
      <c r="N79" s="70"/>
    </row>
    <row r="80" spans="1:14" ht="24.6" customHeight="1" x14ac:dyDescent="0.2">
      <c r="A80" s="41" t="s">
        <v>89</v>
      </c>
      <c r="B80" s="13">
        <v>10</v>
      </c>
      <c r="C80" s="310"/>
      <c r="D80" s="311"/>
      <c r="E80" s="312"/>
      <c r="F80" s="313"/>
      <c r="G80" s="75"/>
      <c r="H80" s="2">
        <f t="shared" si="7"/>
        <v>0</v>
      </c>
      <c r="I80" s="2">
        <f t="shared" si="8"/>
        <v>0</v>
      </c>
      <c r="J80" s="2">
        <f t="shared" si="9"/>
        <v>0</v>
      </c>
      <c r="K80" s="120">
        <v>3</v>
      </c>
      <c r="L80" s="70"/>
      <c r="M80" s="70"/>
      <c r="N80" s="70"/>
    </row>
    <row r="81" spans="1:14" ht="24.6" customHeight="1" x14ac:dyDescent="0.2">
      <c r="A81" s="41" t="s">
        <v>90</v>
      </c>
      <c r="B81" s="13">
        <v>20</v>
      </c>
      <c r="C81" s="310"/>
      <c r="D81" s="311"/>
      <c r="E81" s="312"/>
      <c r="F81" s="313"/>
      <c r="G81" s="75"/>
      <c r="H81" s="2">
        <f t="shared" si="7"/>
        <v>0</v>
      </c>
      <c r="I81" s="2">
        <f t="shared" si="8"/>
        <v>0</v>
      </c>
      <c r="J81" s="2">
        <f t="shared" si="9"/>
        <v>0</v>
      </c>
      <c r="K81" s="120">
        <v>3</v>
      </c>
      <c r="L81" s="70"/>
      <c r="M81" s="70"/>
      <c r="N81" s="70"/>
    </row>
    <row r="82" spans="1:14" ht="24.6" customHeight="1" x14ac:dyDescent="0.2">
      <c r="A82" s="41" t="s">
        <v>91</v>
      </c>
      <c r="B82" s="13">
        <v>50</v>
      </c>
      <c r="C82" s="310"/>
      <c r="D82" s="311"/>
      <c r="E82" s="312"/>
      <c r="F82" s="313"/>
      <c r="G82" s="75"/>
      <c r="H82" s="2">
        <f t="shared" si="7"/>
        <v>0</v>
      </c>
      <c r="I82" s="2">
        <f t="shared" si="8"/>
        <v>0</v>
      </c>
      <c r="J82" s="2">
        <f t="shared" si="9"/>
        <v>0</v>
      </c>
      <c r="K82" s="120">
        <v>3</v>
      </c>
      <c r="L82" s="70"/>
      <c r="M82" s="70"/>
      <c r="N82" s="70"/>
    </row>
    <row r="83" spans="1:14" ht="25.5" x14ac:dyDescent="0.2">
      <c r="A83" s="41" t="s">
        <v>117</v>
      </c>
      <c r="B83" s="13">
        <v>30</v>
      </c>
      <c r="C83" s="310"/>
      <c r="D83" s="311"/>
      <c r="E83" s="312"/>
      <c r="F83" s="313"/>
      <c r="G83" s="75"/>
      <c r="H83" s="2">
        <f t="shared" si="7"/>
        <v>0</v>
      </c>
      <c r="I83" s="2">
        <f t="shared" si="8"/>
        <v>0</v>
      </c>
      <c r="J83" s="2">
        <f t="shared" si="9"/>
        <v>0</v>
      </c>
      <c r="K83" s="120">
        <v>2</v>
      </c>
      <c r="L83" s="70"/>
      <c r="M83" s="70"/>
      <c r="N83" s="70"/>
    </row>
    <row r="84" spans="1:14" ht="24.6" customHeight="1" x14ac:dyDescent="0.2">
      <c r="A84" s="41" t="s">
        <v>92</v>
      </c>
      <c r="B84" s="13">
        <v>10</v>
      </c>
      <c r="C84" s="310"/>
      <c r="D84" s="311"/>
      <c r="E84" s="312"/>
      <c r="F84" s="313"/>
      <c r="G84" s="75"/>
      <c r="H84" s="2">
        <f t="shared" si="7"/>
        <v>0</v>
      </c>
      <c r="I84" s="2">
        <f t="shared" si="8"/>
        <v>0</v>
      </c>
      <c r="J84" s="2">
        <f t="shared" si="9"/>
        <v>0</v>
      </c>
      <c r="K84" s="120">
        <v>3</v>
      </c>
      <c r="L84" s="70"/>
      <c r="M84" s="70"/>
      <c r="N84" s="70"/>
    </row>
    <row r="85" spans="1:14" ht="24.6" customHeight="1" x14ac:dyDescent="0.2">
      <c r="A85" s="41" t="s">
        <v>93</v>
      </c>
      <c r="B85" s="13">
        <v>10</v>
      </c>
      <c r="C85" s="310"/>
      <c r="D85" s="311"/>
      <c r="E85" s="312"/>
      <c r="F85" s="313"/>
      <c r="G85" s="75"/>
      <c r="H85" s="2">
        <f t="shared" si="7"/>
        <v>0</v>
      </c>
      <c r="I85" s="2">
        <f t="shared" si="8"/>
        <v>0</v>
      </c>
      <c r="J85" s="2">
        <f t="shared" si="9"/>
        <v>0</v>
      </c>
      <c r="K85" s="120">
        <v>3</v>
      </c>
      <c r="L85" s="70"/>
      <c r="M85" s="70"/>
      <c r="N85" s="70"/>
    </row>
    <row r="86" spans="1:14" ht="24.6" customHeight="1" x14ac:dyDescent="0.2">
      <c r="A86" s="41" t="s">
        <v>118</v>
      </c>
      <c r="B86" s="13">
        <v>25</v>
      </c>
      <c r="C86" s="310"/>
      <c r="D86" s="311"/>
      <c r="E86" s="312"/>
      <c r="F86" s="313"/>
      <c r="G86" s="75"/>
      <c r="H86" s="2">
        <f t="shared" si="7"/>
        <v>0</v>
      </c>
      <c r="I86" s="2">
        <f t="shared" si="8"/>
        <v>0</v>
      </c>
      <c r="J86" s="2">
        <f t="shared" si="9"/>
        <v>0</v>
      </c>
      <c r="K86" s="120">
        <v>2</v>
      </c>
      <c r="L86" s="70"/>
      <c r="M86" s="70"/>
      <c r="N86" s="70"/>
    </row>
    <row r="87" spans="1:14" s="71" customFormat="1" ht="24.6" customHeight="1" x14ac:dyDescent="0.25">
      <c r="A87" s="32" t="s">
        <v>94</v>
      </c>
      <c r="B87" s="24">
        <v>50</v>
      </c>
      <c r="C87" s="317"/>
      <c r="D87" s="318"/>
      <c r="E87" s="319"/>
      <c r="F87" s="320"/>
      <c r="G87" s="69"/>
      <c r="H87" s="22">
        <f t="shared" si="7"/>
        <v>0</v>
      </c>
      <c r="I87" s="22">
        <f t="shared" si="8"/>
        <v>0</v>
      </c>
      <c r="J87" s="22">
        <f t="shared" si="9"/>
        <v>0</v>
      </c>
      <c r="K87" s="357"/>
      <c r="L87" s="70"/>
      <c r="M87" s="70"/>
      <c r="N87" s="70"/>
    </row>
    <row r="88" spans="1:14" s="71" customFormat="1" ht="24.6" customHeight="1" x14ac:dyDescent="0.25">
      <c r="A88" s="33" t="s">
        <v>15</v>
      </c>
      <c r="B88" s="25">
        <v>60</v>
      </c>
      <c r="C88" s="299"/>
      <c r="D88" s="300"/>
      <c r="E88" s="301"/>
      <c r="F88" s="302"/>
      <c r="G88" s="72"/>
      <c r="H88" s="27">
        <f t="shared" si="7"/>
        <v>0</v>
      </c>
      <c r="I88" s="27">
        <f t="shared" si="8"/>
        <v>0</v>
      </c>
      <c r="J88" s="27">
        <f t="shared" si="9"/>
        <v>0</v>
      </c>
      <c r="K88" s="358"/>
      <c r="L88" s="70"/>
      <c r="M88" s="70"/>
      <c r="N88" s="70"/>
    </row>
    <row r="89" spans="1:14" s="71" customFormat="1" ht="24.6" customHeight="1" x14ac:dyDescent="0.25">
      <c r="A89" s="33" t="s">
        <v>16</v>
      </c>
      <c r="B89" s="25">
        <v>40</v>
      </c>
      <c r="C89" s="299"/>
      <c r="D89" s="300"/>
      <c r="E89" s="301"/>
      <c r="F89" s="302"/>
      <c r="G89" s="72"/>
      <c r="H89" s="27">
        <f t="shared" si="7"/>
        <v>0</v>
      </c>
      <c r="I89" s="27">
        <f t="shared" si="8"/>
        <v>0</v>
      </c>
      <c r="J89" s="27">
        <f t="shared" si="9"/>
        <v>0</v>
      </c>
      <c r="K89" s="358"/>
      <c r="L89" s="70"/>
      <c r="M89" s="70"/>
      <c r="N89" s="70"/>
    </row>
    <row r="90" spans="1:14" s="71" customFormat="1" ht="24.6" customHeight="1" x14ac:dyDescent="0.25">
      <c r="A90" s="34" t="s">
        <v>17</v>
      </c>
      <c r="B90" s="26">
        <v>40</v>
      </c>
      <c r="C90" s="303"/>
      <c r="D90" s="304"/>
      <c r="E90" s="305"/>
      <c r="F90" s="306"/>
      <c r="G90" s="73"/>
      <c r="H90" s="23">
        <f t="shared" si="7"/>
        <v>0</v>
      </c>
      <c r="I90" s="23">
        <f t="shared" si="8"/>
        <v>0</v>
      </c>
      <c r="J90" s="23">
        <f t="shared" si="9"/>
        <v>0</v>
      </c>
      <c r="K90" s="359"/>
      <c r="L90" s="70"/>
      <c r="M90" s="70"/>
      <c r="N90" s="70"/>
    </row>
    <row r="91" spans="1:14" ht="24.6" customHeight="1" x14ac:dyDescent="0.2">
      <c r="A91" s="41" t="s">
        <v>95</v>
      </c>
      <c r="B91" s="13">
        <v>10</v>
      </c>
      <c r="C91" s="310"/>
      <c r="D91" s="311"/>
      <c r="E91" s="312"/>
      <c r="F91" s="313"/>
      <c r="G91" s="100"/>
      <c r="H91" s="2">
        <f t="shared" si="7"/>
        <v>0</v>
      </c>
      <c r="I91" s="2">
        <f t="shared" si="8"/>
        <v>0</v>
      </c>
      <c r="J91" s="20">
        <f t="shared" si="9"/>
        <v>0</v>
      </c>
      <c r="K91" s="120">
        <v>2</v>
      </c>
      <c r="L91" s="70"/>
      <c r="M91" s="70"/>
      <c r="N91" s="70"/>
    </row>
    <row r="92" spans="1:14" ht="24.6" customHeight="1" x14ac:dyDescent="0.2">
      <c r="A92" s="41" t="s">
        <v>96</v>
      </c>
      <c r="B92" s="13">
        <v>20</v>
      </c>
      <c r="C92" s="310"/>
      <c r="D92" s="311"/>
      <c r="E92" s="312"/>
      <c r="F92" s="313"/>
      <c r="G92" s="75"/>
      <c r="H92" s="2">
        <f t="shared" si="7"/>
        <v>0</v>
      </c>
      <c r="I92" s="2">
        <f t="shared" si="8"/>
        <v>0</v>
      </c>
      <c r="J92" s="2">
        <f t="shared" si="9"/>
        <v>0</v>
      </c>
      <c r="K92" s="120">
        <v>2</v>
      </c>
      <c r="L92" s="70"/>
      <c r="M92" s="70"/>
      <c r="N92" s="70"/>
    </row>
    <row r="93" spans="1:14" ht="29.25" customHeight="1" x14ac:dyDescent="0.2">
      <c r="A93" s="41" t="s">
        <v>97</v>
      </c>
      <c r="B93" s="13">
        <v>15</v>
      </c>
      <c r="C93" s="310"/>
      <c r="D93" s="311"/>
      <c r="E93" s="312"/>
      <c r="F93" s="313"/>
      <c r="G93" s="75"/>
      <c r="H93" s="2">
        <f t="shared" si="7"/>
        <v>0</v>
      </c>
      <c r="I93" s="2">
        <f t="shared" si="8"/>
        <v>0</v>
      </c>
      <c r="J93" s="2">
        <f t="shared" si="9"/>
        <v>0</v>
      </c>
      <c r="K93" s="120">
        <v>2</v>
      </c>
      <c r="L93" s="70"/>
      <c r="M93" s="70"/>
      <c r="N93" s="70"/>
    </row>
    <row r="94" spans="1:14" ht="24.6" customHeight="1" x14ac:dyDescent="0.2">
      <c r="A94" s="41" t="s">
        <v>98</v>
      </c>
      <c r="B94" s="13">
        <v>25</v>
      </c>
      <c r="C94" s="310"/>
      <c r="D94" s="311"/>
      <c r="E94" s="312"/>
      <c r="F94" s="313"/>
      <c r="G94" s="75"/>
      <c r="H94" s="2">
        <f t="shared" si="7"/>
        <v>0</v>
      </c>
      <c r="I94" s="2">
        <f t="shared" si="8"/>
        <v>0</v>
      </c>
      <c r="J94" s="2">
        <f t="shared" si="9"/>
        <v>0</v>
      </c>
      <c r="K94" s="120">
        <v>2</v>
      </c>
      <c r="L94" s="70"/>
      <c r="M94" s="70"/>
      <c r="N94" s="70"/>
    </row>
    <row r="95" spans="1:14" ht="24.6" customHeight="1" x14ac:dyDescent="0.2">
      <c r="A95" s="41" t="s">
        <v>99</v>
      </c>
      <c r="B95" s="13">
        <v>5</v>
      </c>
      <c r="C95" s="310"/>
      <c r="D95" s="311"/>
      <c r="E95" s="312"/>
      <c r="F95" s="313"/>
      <c r="G95" s="75"/>
      <c r="H95" s="2">
        <f t="shared" si="7"/>
        <v>0</v>
      </c>
      <c r="I95" s="2">
        <f t="shared" si="8"/>
        <v>0</v>
      </c>
      <c r="J95" s="2">
        <f t="shared" si="9"/>
        <v>0</v>
      </c>
      <c r="K95" s="120">
        <v>6</v>
      </c>
      <c r="L95" s="70"/>
      <c r="M95" s="70"/>
      <c r="N95" s="70"/>
    </row>
    <row r="96" spans="1:14" ht="24.6" customHeight="1" x14ac:dyDescent="0.2">
      <c r="A96" s="360" t="s">
        <v>100</v>
      </c>
      <c r="B96" s="24">
        <v>5</v>
      </c>
      <c r="C96" s="377"/>
      <c r="D96" s="378"/>
      <c r="E96" s="379"/>
      <c r="F96" s="380"/>
      <c r="G96" s="69"/>
      <c r="H96" s="22">
        <f t="shared" si="7"/>
        <v>0</v>
      </c>
      <c r="I96" s="22">
        <f t="shared" si="8"/>
        <v>0</v>
      </c>
      <c r="J96" s="22">
        <f t="shared" si="9"/>
        <v>0</v>
      </c>
      <c r="K96" s="365">
        <v>3</v>
      </c>
      <c r="L96" s="70"/>
      <c r="M96" s="70"/>
      <c r="N96" s="70"/>
    </row>
    <row r="97" spans="1:14" ht="24.6" customHeight="1" x14ac:dyDescent="0.2">
      <c r="A97" s="361"/>
      <c r="B97" s="363">
        <v>10</v>
      </c>
      <c r="C97" s="368"/>
      <c r="D97" s="369"/>
      <c r="E97" s="371"/>
      <c r="F97" s="372"/>
      <c r="G97" s="375"/>
      <c r="H97" s="189">
        <f>C97*B$97</f>
        <v>0</v>
      </c>
      <c r="I97" s="189">
        <f>E97*B97</f>
        <v>0</v>
      </c>
      <c r="J97" s="189">
        <f>G97*B$97</f>
        <v>0</v>
      </c>
      <c r="K97" s="366"/>
      <c r="L97" s="70"/>
      <c r="M97" s="70"/>
      <c r="N97" s="70"/>
    </row>
    <row r="98" spans="1:14" ht="24.6" customHeight="1" thickBot="1" x14ac:dyDescent="0.25">
      <c r="A98" s="362"/>
      <c r="B98" s="364"/>
      <c r="C98" s="247"/>
      <c r="D98" s="370"/>
      <c r="E98" s="373"/>
      <c r="F98" s="374"/>
      <c r="G98" s="376"/>
      <c r="H98" s="182">
        <f>MIN(SUM(H96:H97),30)</f>
        <v>0</v>
      </c>
      <c r="I98" s="182">
        <f t="shared" ref="I98:J98" si="10">MIN(SUM(I96:I97),30)</f>
        <v>0</v>
      </c>
      <c r="J98" s="182">
        <f t="shared" si="10"/>
        <v>0</v>
      </c>
      <c r="K98" s="367"/>
      <c r="L98" s="70"/>
      <c r="M98" s="70"/>
      <c r="N98" s="70"/>
    </row>
    <row r="99" spans="1:14" ht="24.6" customHeight="1" x14ac:dyDescent="0.2">
      <c r="A99" s="360" t="s">
        <v>101</v>
      </c>
      <c r="B99" s="24">
        <v>10</v>
      </c>
      <c r="C99" s="377"/>
      <c r="D99" s="378"/>
      <c r="E99" s="379"/>
      <c r="F99" s="380"/>
      <c r="G99" s="69"/>
      <c r="H99" s="22">
        <f>C99*B99</f>
        <v>0</v>
      </c>
      <c r="I99" s="22">
        <f>B99*E99</f>
        <v>0</v>
      </c>
      <c r="J99" s="22">
        <f>B99*G99</f>
        <v>0</v>
      </c>
      <c r="K99" s="365">
        <v>3</v>
      </c>
      <c r="L99" s="70"/>
      <c r="M99" s="70"/>
      <c r="N99" s="70"/>
    </row>
    <row r="100" spans="1:14" ht="24.6" customHeight="1" x14ac:dyDescent="0.2">
      <c r="A100" s="361"/>
      <c r="B100" s="363">
        <v>15</v>
      </c>
      <c r="C100" s="368"/>
      <c r="D100" s="369"/>
      <c r="E100" s="371"/>
      <c r="F100" s="372"/>
      <c r="G100" s="375"/>
      <c r="H100" s="186">
        <f>C100*B100</f>
        <v>0</v>
      </c>
      <c r="I100" s="186">
        <f>B100*E100</f>
        <v>0</v>
      </c>
      <c r="J100" s="186">
        <f>B100*G100</f>
        <v>0</v>
      </c>
      <c r="K100" s="366"/>
      <c r="L100" s="187"/>
      <c r="M100" s="70"/>
      <c r="N100" s="70"/>
    </row>
    <row r="101" spans="1:14" ht="24.6" customHeight="1" thickBot="1" x14ac:dyDescent="0.25">
      <c r="A101" s="362"/>
      <c r="B101" s="364"/>
      <c r="C101" s="247"/>
      <c r="D101" s="370"/>
      <c r="E101" s="373"/>
      <c r="F101" s="374"/>
      <c r="G101" s="376"/>
      <c r="H101" s="182">
        <f>MIN(SUM(H99:H100),45)</f>
        <v>0</v>
      </c>
      <c r="I101" s="182">
        <f t="shared" ref="I101:J101" si="11">MIN(SUM(I99:I100),45)</f>
        <v>0</v>
      </c>
      <c r="J101" s="182">
        <f t="shared" si="11"/>
        <v>0</v>
      </c>
      <c r="K101" s="367"/>
      <c r="L101" s="70"/>
      <c r="M101" s="70"/>
      <c r="N101" s="70"/>
    </row>
    <row r="102" spans="1:14" ht="24.6" customHeight="1" x14ac:dyDescent="0.2">
      <c r="A102" s="41" t="s">
        <v>102</v>
      </c>
      <c r="B102" s="13">
        <v>30</v>
      </c>
      <c r="C102" s="310"/>
      <c r="D102" s="311"/>
      <c r="E102" s="312"/>
      <c r="F102" s="313"/>
      <c r="G102" s="75"/>
      <c r="H102" s="2">
        <f t="shared" ref="H102:H116" si="12">C102*B102</f>
        <v>0</v>
      </c>
      <c r="I102" s="2">
        <f t="shared" ref="I102:I116" si="13">B102*E102</f>
        <v>0</v>
      </c>
      <c r="J102" s="2">
        <f t="shared" ref="J102:J116" si="14">B102*G102</f>
        <v>0</v>
      </c>
      <c r="K102" s="120"/>
      <c r="L102" s="70"/>
      <c r="M102" s="70"/>
      <c r="N102" s="70"/>
    </row>
    <row r="103" spans="1:14" ht="24.6" customHeight="1" x14ac:dyDescent="0.2">
      <c r="A103" s="41" t="s">
        <v>103</v>
      </c>
      <c r="B103" s="13">
        <v>40</v>
      </c>
      <c r="C103" s="310"/>
      <c r="D103" s="311"/>
      <c r="E103" s="312"/>
      <c r="F103" s="313"/>
      <c r="G103" s="75"/>
      <c r="H103" s="2">
        <f t="shared" si="12"/>
        <v>0</v>
      </c>
      <c r="I103" s="2">
        <f t="shared" si="13"/>
        <v>0</v>
      </c>
      <c r="J103" s="2">
        <f t="shared" si="14"/>
        <v>0</v>
      </c>
      <c r="K103" s="120"/>
      <c r="L103" s="70"/>
      <c r="M103" s="70"/>
      <c r="N103" s="70"/>
    </row>
    <row r="104" spans="1:14" ht="24.6" customHeight="1" x14ac:dyDescent="0.2">
      <c r="A104" s="41" t="s">
        <v>104</v>
      </c>
      <c r="B104" s="13">
        <v>15</v>
      </c>
      <c r="C104" s="310"/>
      <c r="D104" s="311"/>
      <c r="E104" s="312"/>
      <c r="F104" s="313"/>
      <c r="G104" s="75"/>
      <c r="H104" s="2">
        <f t="shared" si="12"/>
        <v>0</v>
      </c>
      <c r="I104" s="2">
        <f t="shared" si="13"/>
        <v>0</v>
      </c>
      <c r="J104" s="2">
        <f t="shared" si="14"/>
        <v>0</v>
      </c>
      <c r="K104" s="120">
        <v>2</v>
      </c>
      <c r="L104" s="70"/>
      <c r="M104" s="70"/>
      <c r="N104" s="70"/>
    </row>
    <row r="105" spans="1:14" ht="24.6" customHeight="1" x14ac:dyDescent="0.2">
      <c r="A105" s="41" t="s">
        <v>105</v>
      </c>
      <c r="B105" s="13">
        <v>10</v>
      </c>
      <c r="C105" s="310"/>
      <c r="D105" s="311"/>
      <c r="E105" s="312"/>
      <c r="F105" s="313"/>
      <c r="G105" s="75"/>
      <c r="H105" s="2">
        <f t="shared" si="12"/>
        <v>0</v>
      </c>
      <c r="I105" s="2">
        <f t="shared" si="13"/>
        <v>0</v>
      </c>
      <c r="J105" s="2">
        <f t="shared" si="14"/>
        <v>0</v>
      </c>
      <c r="K105" s="120">
        <v>2</v>
      </c>
      <c r="L105" s="70"/>
      <c r="M105" s="70"/>
      <c r="N105" s="70"/>
    </row>
    <row r="106" spans="1:14" ht="24.6" customHeight="1" x14ac:dyDescent="0.2">
      <c r="A106" s="41" t="s">
        <v>106</v>
      </c>
      <c r="B106" s="13">
        <v>30</v>
      </c>
      <c r="C106" s="310"/>
      <c r="D106" s="311"/>
      <c r="E106" s="312"/>
      <c r="F106" s="313"/>
      <c r="G106" s="75"/>
      <c r="H106" s="2">
        <f t="shared" si="12"/>
        <v>0</v>
      </c>
      <c r="I106" s="2">
        <f t="shared" si="13"/>
        <v>0</v>
      </c>
      <c r="J106" s="2">
        <f t="shared" si="14"/>
        <v>0</v>
      </c>
      <c r="K106" s="120">
        <v>2</v>
      </c>
      <c r="L106" s="70"/>
      <c r="M106" s="70"/>
      <c r="N106" s="70"/>
    </row>
    <row r="107" spans="1:14" ht="24.6" customHeight="1" x14ac:dyDescent="0.2">
      <c r="A107" s="41" t="s">
        <v>107</v>
      </c>
      <c r="B107" s="13">
        <v>20</v>
      </c>
      <c r="C107" s="310"/>
      <c r="D107" s="311"/>
      <c r="E107" s="312"/>
      <c r="F107" s="313"/>
      <c r="G107" s="75"/>
      <c r="H107" s="2">
        <f t="shared" si="12"/>
        <v>0</v>
      </c>
      <c r="I107" s="2">
        <f t="shared" si="13"/>
        <v>0</v>
      </c>
      <c r="J107" s="2">
        <f t="shared" si="14"/>
        <v>0</v>
      </c>
      <c r="K107" s="120">
        <v>2</v>
      </c>
      <c r="L107" s="70"/>
      <c r="M107" s="70"/>
      <c r="N107" s="70"/>
    </row>
    <row r="108" spans="1:14" ht="24.6" customHeight="1" x14ac:dyDescent="0.2">
      <c r="A108" s="41" t="s">
        <v>108</v>
      </c>
      <c r="B108" s="13">
        <v>10</v>
      </c>
      <c r="C108" s="310"/>
      <c r="D108" s="311"/>
      <c r="E108" s="312"/>
      <c r="F108" s="313"/>
      <c r="G108" s="75"/>
      <c r="H108" s="2">
        <f t="shared" si="12"/>
        <v>0</v>
      </c>
      <c r="I108" s="2">
        <f t="shared" si="13"/>
        <v>0</v>
      </c>
      <c r="J108" s="2">
        <f t="shared" si="14"/>
        <v>0</v>
      </c>
      <c r="K108" s="120"/>
      <c r="L108" s="70"/>
      <c r="M108" s="70"/>
      <c r="N108" s="70"/>
    </row>
    <row r="109" spans="1:14" ht="24.6" customHeight="1" x14ac:dyDescent="0.2">
      <c r="A109" s="41" t="s">
        <v>109</v>
      </c>
      <c r="B109" s="13">
        <v>20</v>
      </c>
      <c r="C109" s="310"/>
      <c r="D109" s="311"/>
      <c r="E109" s="312"/>
      <c r="F109" s="313"/>
      <c r="G109" s="75"/>
      <c r="H109" s="2">
        <f t="shared" si="12"/>
        <v>0</v>
      </c>
      <c r="I109" s="2">
        <f t="shared" si="13"/>
        <v>0</v>
      </c>
      <c r="J109" s="2">
        <f t="shared" si="14"/>
        <v>0</v>
      </c>
      <c r="K109" s="120">
        <v>2</v>
      </c>
      <c r="L109" s="178"/>
      <c r="M109" s="70"/>
      <c r="N109" s="70"/>
    </row>
    <row r="110" spans="1:14" ht="24.6" customHeight="1" x14ac:dyDescent="0.2">
      <c r="A110" s="41" t="s">
        <v>110</v>
      </c>
      <c r="B110" s="13">
        <v>10</v>
      </c>
      <c r="C110" s="310"/>
      <c r="D110" s="311"/>
      <c r="E110" s="312"/>
      <c r="F110" s="313"/>
      <c r="G110" s="75"/>
      <c r="H110" s="2">
        <f t="shared" si="12"/>
        <v>0</v>
      </c>
      <c r="I110" s="2">
        <f t="shared" si="13"/>
        <v>0</v>
      </c>
      <c r="J110" s="2">
        <f t="shared" si="14"/>
        <v>0</v>
      </c>
      <c r="K110" s="120">
        <v>2</v>
      </c>
      <c r="L110" s="178"/>
      <c r="M110" s="70"/>
      <c r="N110" s="70"/>
    </row>
    <row r="111" spans="1:14" ht="24.6" customHeight="1" x14ac:dyDescent="0.2">
      <c r="A111" s="41" t="s">
        <v>111</v>
      </c>
      <c r="B111" s="13">
        <v>15</v>
      </c>
      <c r="C111" s="310"/>
      <c r="D111" s="311"/>
      <c r="E111" s="312"/>
      <c r="F111" s="313"/>
      <c r="G111" s="75"/>
      <c r="H111" s="2">
        <f t="shared" si="12"/>
        <v>0</v>
      </c>
      <c r="I111" s="2">
        <f t="shared" si="13"/>
        <v>0</v>
      </c>
      <c r="J111" s="2">
        <f t="shared" si="14"/>
        <v>0</v>
      </c>
      <c r="K111" s="120">
        <v>2</v>
      </c>
      <c r="L111" s="70"/>
      <c r="M111" s="70"/>
      <c r="N111" s="70"/>
    </row>
    <row r="112" spans="1:14" ht="24.6" customHeight="1" x14ac:dyDescent="0.2">
      <c r="A112" s="41" t="s">
        <v>112</v>
      </c>
      <c r="B112" s="13">
        <v>10</v>
      </c>
      <c r="C112" s="310"/>
      <c r="D112" s="311"/>
      <c r="E112" s="312"/>
      <c r="F112" s="313"/>
      <c r="G112" s="75"/>
      <c r="H112" s="2">
        <f t="shared" si="12"/>
        <v>0</v>
      </c>
      <c r="I112" s="2">
        <f t="shared" si="13"/>
        <v>0</v>
      </c>
      <c r="J112" s="2">
        <f t="shared" si="14"/>
        <v>0</v>
      </c>
      <c r="K112" s="120">
        <v>2</v>
      </c>
      <c r="L112" s="70"/>
      <c r="M112" s="70"/>
      <c r="N112" s="70"/>
    </row>
    <row r="113" spans="1:14" ht="24.6" customHeight="1" x14ac:dyDescent="0.2">
      <c r="A113" s="41" t="s">
        <v>113</v>
      </c>
      <c r="B113" s="13">
        <v>20</v>
      </c>
      <c r="C113" s="310"/>
      <c r="D113" s="311"/>
      <c r="E113" s="312"/>
      <c r="F113" s="313"/>
      <c r="G113" s="75"/>
      <c r="H113" s="2">
        <f t="shared" si="12"/>
        <v>0</v>
      </c>
      <c r="I113" s="2">
        <f t="shared" si="13"/>
        <v>0</v>
      </c>
      <c r="J113" s="2">
        <f t="shared" si="14"/>
        <v>0</v>
      </c>
      <c r="K113" s="120">
        <v>2</v>
      </c>
      <c r="L113" s="70"/>
      <c r="M113" s="70"/>
      <c r="N113" s="70"/>
    </row>
    <row r="114" spans="1:14" ht="24.6" customHeight="1" x14ac:dyDescent="0.2">
      <c r="A114" s="41" t="s">
        <v>114</v>
      </c>
      <c r="B114" s="13">
        <v>10</v>
      </c>
      <c r="C114" s="310"/>
      <c r="D114" s="311"/>
      <c r="E114" s="312"/>
      <c r="F114" s="313"/>
      <c r="G114" s="75"/>
      <c r="H114" s="2">
        <f t="shared" si="12"/>
        <v>0</v>
      </c>
      <c r="I114" s="2">
        <f t="shared" si="13"/>
        <v>0</v>
      </c>
      <c r="J114" s="2">
        <f t="shared" si="14"/>
        <v>0</v>
      </c>
      <c r="K114" s="120">
        <v>2</v>
      </c>
      <c r="L114" s="70"/>
      <c r="M114" s="70"/>
      <c r="N114" s="70"/>
    </row>
    <row r="115" spans="1:14" ht="24.6" customHeight="1" x14ac:dyDescent="0.2">
      <c r="A115" s="41" t="s">
        <v>115</v>
      </c>
      <c r="B115" s="13">
        <v>30</v>
      </c>
      <c r="C115" s="310"/>
      <c r="D115" s="311"/>
      <c r="E115" s="312"/>
      <c r="F115" s="313"/>
      <c r="G115" s="75"/>
      <c r="H115" s="2">
        <f t="shared" si="12"/>
        <v>0</v>
      </c>
      <c r="I115" s="2">
        <f t="shared" si="13"/>
        <v>0</v>
      </c>
      <c r="J115" s="2">
        <f t="shared" si="14"/>
        <v>0</v>
      </c>
      <c r="K115" s="120">
        <v>2</v>
      </c>
      <c r="L115" s="70"/>
      <c r="M115" s="70"/>
      <c r="N115" s="70"/>
    </row>
    <row r="116" spans="1:14" ht="24.6" customHeight="1" thickBot="1" x14ac:dyDescent="0.25">
      <c r="A116" s="41" t="s">
        <v>116</v>
      </c>
      <c r="B116" s="13">
        <v>10</v>
      </c>
      <c r="C116" s="310"/>
      <c r="D116" s="311"/>
      <c r="E116" s="312"/>
      <c r="F116" s="313"/>
      <c r="G116" s="75"/>
      <c r="H116" s="2">
        <f t="shared" si="12"/>
        <v>0</v>
      </c>
      <c r="I116" s="2">
        <f t="shared" si="13"/>
        <v>0</v>
      </c>
      <c r="J116" s="2">
        <f t="shared" si="14"/>
        <v>0</v>
      </c>
      <c r="K116" s="120">
        <v>2</v>
      </c>
      <c r="L116" s="177"/>
      <c r="M116" s="177"/>
      <c r="N116" s="177"/>
    </row>
    <row r="117" spans="1:14" ht="24.6" customHeight="1" thickBot="1" x14ac:dyDescent="0.25">
      <c r="A117" s="466" t="s">
        <v>5</v>
      </c>
      <c r="B117" s="467"/>
      <c r="C117" s="467"/>
      <c r="D117" s="467"/>
      <c r="E117" s="467"/>
      <c r="F117" s="467"/>
      <c r="G117" s="468"/>
      <c r="H117" s="190">
        <f>SUM(H78:H95, H98, H101, H102:H116)</f>
        <v>0</v>
      </c>
      <c r="I117" s="190">
        <f>SUM(I78:I95,I98,I101,I102:I116)</f>
        <v>0</v>
      </c>
      <c r="J117" s="190">
        <f>SUM(J78:J95,J98,J101,J102:J116)</f>
        <v>0</v>
      </c>
      <c r="K117" s="3">
        <f>IF(H117&gt;210,210,H117)</f>
        <v>0</v>
      </c>
      <c r="M117" s="49"/>
      <c r="N117" s="49"/>
    </row>
    <row r="118" spans="1:14" ht="24.6" customHeight="1" thickBot="1" x14ac:dyDescent="0.25">
      <c r="A118" s="67"/>
      <c r="B118" s="67"/>
      <c r="C118" s="74"/>
      <c r="D118" s="74"/>
      <c r="E118" s="74"/>
      <c r="F118" s="74"/>
      <c r="G118" s="74"/>
      <c r="H118" s="9"/>
      <c r="I118" s="9"/>
      <c r="J118" s="10" t="s">
        <v>51</v>
      </c>
      <c r="K118" s="3">
        <f>IF(I117&gt;210,210,I117)</f>
        <v>0</v>
      </c>
      <c r="M118" s="49"/>
      <c r="N118" s="49"/>
    </row>
    <row r="119" spans="1:14" ht="24.6" customHeight="1" thickBot="1" x14ac:dyDescent="0.25">
      <c r="A119" s="67"/>
      <c r="B119" s="67"/>
      <c r="C119" s="74"/>
      <c r="D119" s="74"/>
      <c r="E119" s="74"/>
      <c r="F119" s="74"/>
      <c r="G119" s="74"/>
      <c r="H119" s="9"/>
      <c r="I119" s="9"/>
      <c r="J119" s="10" t="s">
        <v>52</v>
      </c>
      <c r="K119" s="3">
        <f>IF(J117&gt;210,210,J117)</f>
        <v>0</v>
      </c>
      <c r="M119" s="49"/>
      <c r="N119" s="49"/>
    </row>
    <row r="120" spans="1:14" ht="13.5" thickBot="1" x14ac:dyDescent="0.25">
      <c r="M120" s="49"/>
      <c r="N120" s="49"/>
    </row>
    <row r="121" spans="1:14" ht="22.5" customHeight="1" x14ac:dyDescent="0.2">
      <c r="A121" s="342" t="s">
        <v>132</v>
      </c>
      <c r="B121" s="343"/>
      <c r="C121" s="343"/>
      <c r="D121" s="343"/>
      <c r="E121" s="343"/>
      <c r="F121" s="343"/>
      <c r="G121" s="343"/>
      <c r="H121" s="343"/>
      <c r="I121" s="344"/>
      <c r="J121" s="344"/>
      <c r="K121" s="345"/>
      <c r="L121" s="216" t="s">
        <v>119</v>
      </c>
      <c r="M121" s="217"/>
      <c r="N121" s="218"/>
    </row>
    <row r="122" spans="1:14" ht="25.5" x14ac:dyDescent="0.2">
      <c r="A122" s="325" t="s">
        <v>0</v>
      </c>
      <c r="B122" s="326" t="s">
        <v>1</v>
      </c>
      <c r="C122" s="346" t="s">
        <v>61</v>
      </c>
      <c r="D122" s="347"/>
      <c r="E122" s="346" t="s">
        <v>61</v>
      </c>
      <c r="F122" s="347"/>
      <c r="G122" s="47" t="s">
        <v>61</v>
      </c>
      <c r="H122" s="44" t="s">
        <v>60</v>
      </c>
      <c r="I122" s="44" t="s">
        <v>60</v>
      </c>
      <c r="J122" s="44" t="s">
        <v>60</v>
      </c>
      <c r="K122" s="288" t="s">
        <v>55</v>
      </c>
      <c r="L122" s="290" t="s">
        <v>53</v>
      </c>
      <c r="M122" s="348" t="s">
        <v>51</v>
      </c>
      <c r="N122" s="348" t="s">
        <v>52</v>
      </c>
    </row>
    <row r="123" spans="1:14" ht="2.25" customHeight="1" x14ac:dyDescent="0.2">
      <c r="A123" s="325"/>
      <c r="B123" s="326"/>
      <c r="C123" s="350" t="s">
        <v>2</v>
      </c>
      <c r="D123" s="351"/>
      <c r="E123" s="381" t="s">
        <v>51</v>
      </c>
      <c r="F123" s="382"/>
      <c r="G123" s="381" t="s">
        <v>52</v>
      </c>
      <c r="H123" s="354" t="s">
        <v>2</v>
      </c>
      <c r="I123" s="354" t="s">
        <v>51</v>
      </c>
      <c r="J123" s="354" t="s">
        <v>52</v>
      </c>
      <c r="K123" s="289"/>
      <c r="L123" s="329"/>
      <c r="M123" s="332"/>
      <c r="N123" s="332"/>
    </row>
    <row r="124" spans="1:14" x14ac:dyDescent="0.2">
      <c r="A124" s="325"/>
      <c r="B124" s="326"/>
      <c r="C124" s="352"/>
      <c r="D124" s="353"/>
      <c r="E124" s="383"/>
      <c r="F124" s="384"/>
      <c r="G124" s="383"/>
      <c r="H124" s="354"/>
      <c r="I124" s="354"/>
      <c r="J124" s="354"/>
      <c r="K124" s="327"/>
      <c r="L124" s="291"/>
      <c r="M124" s="349"/>
      <c r="N124" s="349"/>
    </row>
    <row r="125" spans="1:14" ht="24.6" customHeight="1" x14ac:dyDescent="0.2">
      <c r="A125" s="35" t="s">
        <v>6</v>
      </c>
      <c r="B125" s="37">
        <v>10</v>
      </c>
      <c r="C125" s="310"/>
      <c r="D125" s="311"/>
      <c r="E125" s="312"/>
      <c r="F125" s="313"/>
      <c r="G125" s="75"/>
      <c r="H125" s="20">
        <f t="shared" ref="H125:H130" si="15">C125*B125</f>
        <v>0</v>
      </c>
      <c r="I125" s="2">
        <f t="shared" ref="I125:I130" si="16">B125*E125</f>
        <v>0</v>
      </c>
      <c r="J125" s="2">
        <f t="shared" ref="J125:J130" si="17">B125*G125</f>
        <v>0</v>
      </c>
      <c r="K125" s="122">
        <v>4</v>
      </c>
      <c r="L125" s="70"/>
      <c r="M125" s="70"/>
      <c r="N125" s="70"/>
    </row>
    <row r="126" spans="1:14" ht="24.6" customHeight="1" x14ac:dyDescent="0.2">
      <c r="A126" s="35" t="s">
        <v>7</v>
      </c>
      <c r="B126" s="37">
        <v>5</v>
      </c>
      <c r="C126" s="310"/>
      <c r="D126" s="311"/>
      <c r="E126" s="312"/>
      <c r="F126" s="313"/>
      <c r="G126" s="75"/>
      <c r="H126" s="20">
        <f t="shared" si="15"/>
        <v>0</v>
      </c>
      <c r="I126" s="2">
        <f t="shared" si="16"/>
        <v>0</v>
      </c>
      <c r="J126" s="2">
        <f t="shared" si="17"/>
        <v>0</v>
      </c>
      <c r="K126" s="122">
        <v>4</v>
      </c>
      <c r="L126" s="70"/>
      <c r="M126" s="70"/>
      <c r="N126" s="70"/>
    </row>
    <row r="127" spans="1:14" ht="24.6" customHeight="1" x14ac:dyDescent="0.2">
      <c r="A127" s="505" t="s">
        <v>8</v>
      </c>
      <c r="B127" s="174">
        <v>20</v>
      </c>
      <c r="C127" s="317"/>
      <c r="D127" s="318"/>
      <c r="E127" s="319"/>
      <c r="F127" s="320"/>
      <c r="G127" s="69"/>
      <c r="H127" s="22">
        <f t="shared" si="15"/>
        <v>0</v>
      </c>
      <c r="I127" s="22">
        <f t="shared" si="16"/>
        <v>0</v>
      </c>
      <c r="J127" s="22">
        <f t="shared" si="17"/>
        <v>0</v>
      </c>
      <c r="K127" s="357"/>
      <c r="L127" s="70"/>
      <c r="M127" s="70"/>
      <c r="N127" s="70"/>
    </row>
    <row r="128" spans="1:14" ht="24.6" customHeight="1" x14ac:dyDescent="0.2">
      <c r="A128" s="506"/>
      <c r="B128" s="175">
        <v>15</v>
      </c>
      <c r="C128" s="303"/>
      <c r="D128" s="304"/>
      <c r="E128" s="305"/>
      <c r="F128" s="306"/>
      <c r="G128" s="73"/>
      <c r="H128" s="23">
        <f t="shared" si="15"/>
        <v>0</v>
      </c>
      <c r="I128" s="23">
        <f t="shared" si="16"/>
        <v>0</v>
      </c>
      <c r="J128" s="23">
        <f t="shared" si="17"/>
        <v>0</v>
      </c>
      <c r="K128" s="359"/>
      <c r="L128" s="70"/>
      <c r="M128" s="70"/>
      <c r="N128" s="70"/>
    </row>
    <row r="129" spans="1:14" ht="24.6" customHeight="1" x14ac:dyDescent="0.2">
      <c r="A129" s="494" t="s">
        <v>9</v>
      </c>
      <c r="B129" s="174">
        <v>10</v>
      </c>
      <c r="C129" s="317"/>
      <c r="D129" s="318"/>
      <c r="E129" s="319"/>
      <c r="F129" s="320"/>
      <c r="G129" s="69"/>
      <c r="H129" s="22">
        <f t="shared" si="15"/>
        <v>0</v>
      </c>
      <c r="I129" s="22">
        <f t="shared" si="16"/>
        <v>0</v>
      </c>
      <c r="J129" s="22">
        <f t="shared" si="17"/>
        <v>0</v>
      </c>
      <c r="K129" s="365">
        <v>4</v>
      </c>
      <c r="L129" s="70"/>
      <c r="M129" s="70"/>
      <c r="N129" s="70"/>
    </row>
    <row r="130" spans="1:14" ht="24.6" customHeight="1" x14ac:dyDescent="0.2">
      <c r="A130" s="495"/>
      <c r="B130" s="363">
        <v>5</v>
      </c>
      <c r="C130" s="368"/>
      <c r="D130" s="369"/>
      <c r="E130" s="371"/>
      <c r="F130" s="372"/>
      <c r="G130" s="375"/>
      <c r="H130" s="188">
        <f t="shared" si="15"/>
        <v>0</v>
      </c>
      <c r="I130" s="188">
        <f t="shared" si="16"/>
        <v>0</v>
      </c>
      <c r="J130" s="188">
        <f t="shared" si="17"/>
        <v>0</v>
      </c>
      <c r="K130" s="366"/>
      <c r="L130" s="70"/>
      <c r="M130" s="70"/>
      <c r="N130" s="70"/>
    </row>
    <row r="131" spans="1:14" ht="24.6" customHeight="1" thickBot="1" x14ac:dyDescent="0.25">
      <c r="A131" s="496"/>
      <c r="B131" s="364"/>
      <c r="C131" s="247"/>
      <c r="D131" s="370"/>
      <c r="E131" s="373"/>
      <c r="F131" s="374"/>
      <c r="G131" s="376"/>
      <c r="H131" s="182">
        <f>MIN(SUM(H129:H130),40)</f>
        <v>0</v>
      </c>
      <c r="I131" s="182">
        <f t="shared" ref="I131:J131" si="18">MIN(SUM(I129:I130),40)</f>
        <v>0</v>
      </c>
      <c r="J131" s="182">
        <f t="shared" si="18"/>
        <v>0</v>
      </c>
      <c r="K131" s="367"/>
      <c r="L131" s="70"/>
      <c r="M131" s="70"/>
      <c r="N131" s="70"/>
    </row>
    <row r="132" spans="1:14" ht="24.6" customHeight="1" x14ac:dyDescent="0.2">
      <c r="A132" s="35" t="s">
        <v>10</v>
      </c>
      <c r="B132" s="37">
        <v>10</v>
      </c>
      <c r="C132" s="310"/>
      <c r="D132" s="311"/>
      <c r="E132" s="312"/>
      <c r="F132" s="313"/>
      <c r="G132" s="75"/>
      <c r="H132" s="20">
        <f>C132*B132</f>
        <v>0</v>
      </c>
      <c r="I132" s="2">
        <f>B132*E132</f>
        <v>0</v>
      </c>
      <c r="J132" s="2">
        <f>B132*G132</f>
        <v>0</v>
      </c>
      <c r="K132" s="122">
        <v>3</v>
      </c>
      <c r="L132" s="70"/>
      <c r="M132" s="70"/>
      <c r="N132" s="70"/>
    </row>
    <row r="133" spans="1:14" ht="24.6" customHeight="1" x14ac:dyDescent="0.2">
      <c r="A133" s="35" t="s">
        <v>11</v>
      </c>
      <c r="B133" s="37">
        <v>2</v>
      </c>
      <c r="C133" s="310"/>
      <c r="D133" s="311"/>
      <c r="E133" s="312"/>
      <c r="F133" s="313"/>
      <c r="G133" s="75"/>
      <c r="H133" s="20">
        <f>C133*B133</f>
        <v>0</v>
      </c>
      <c r="I133" s="2">
        <f>B133*E133</f>
        <v>0</v>
      </c>
      <c r="J133" s="2">
        <f>B133*G133</f>
        <v>0</v>
      </c>
      <c r="K133" s="122">
        <v>3</v>
      </c>
      <c r="L133" s="70"/>
      <c r="M133" s="70"/>
      <c r="N133" s="70"/>
    </row>
    <row r="134" spans="1:14" ht="24.6" customHeight="1" x14ac:dyDescent="0.2">
      <c r="A134" s="35" t="s">
        <v>12</v>
      </c>
      <c r="B134" s="37">
        <v>15</v>
      </c>
      <c r="C134" s="310"/>
      <c r="D134" s="311"/>
      <c r="E134" s="312"/>
      <c r="F134" s="313"/>
      <c r="G134" s="75"/>
      <c r="H134" s="20">
        <f>C134*B134</f>
        <v>0</v>
      </c>
      <c r="I134" s="2">
        <f>B134*E134</f>
        <v>0</v>
      </c>
      <c r="J134" s="2">
        <f>B134*G134</f>
        <v>0</v>
      </c>
      <c r="K134" s="122">
        <v>3</v>
      </c>
      <c r="L134" s="70"/>
      <c r="M134" s="70"/>
      <c r="N134" s="70"/>
    </row>
    <row r="135" spans="1:14" ht="24.6" customHeight="1" thickBot="1" x14ac:dyDescent="0.25">
      <c r="A135" s="36" t="s">
        <v>13</v>
      </c>
      <c r="B135" s="176">
        <v>4</v>
      </c>
      <c r="C135" s="390"/>
      <c r="D135" s="391"/>
      <c r="E135" s="392"/>
      <c r="F135" s="393"/>
      <c r="G135" s="76"/>
      <c r="H135" s="21">
        <f>C135*B135</f>
        <v>0</v>
      </c>
      <c r="I135" s="5">
        <f>B135*E135</f>
        <v>0</v>
      </c>
      <c r="J135" s="5">
        <f>B135*G135</f>
        <v>0</v>
      </c>
      <c r="K135" s="121">
        <v>3</v>
      </c>
      <c r="L135" s="70"/>
      <c r="M135" s="70"/>
      <c r="N135" s="70"/>
    </row>
    <row r="136" spans="1:14" ht="24.6" customHeight="1" thickBot="1" x14ac:dyDescent="0.25">
      <c r="A136" s="394" t="s">
        <v>14</v>
      </c>
      <c r="B136" s="395"/>
      <c r="C136" s="395"/>
      <c r="D136" s="395"/>
      <c r="E136" s="395"/>
      <c r="F136" s="395"/>
      <c r="G136" s="396"/>
      <c r="H136" s="191">
        <f>SUM(H125:H128,H131,H132:H135)</f>
        <v>0</v>
      </c>
      <c r="I136" s="191">
        <f>SUM(I125:I128,I131,I132:I135)</f>
        <v>0</v>
      </c>
      <c r="J136" s="191">
        <f t="shared" ref="J136" si="19">SUM(J125:J128,J131,J132:J135)</f>
        <v>0</v>
      </c>
      <c r="K136" s="101">
        <f>IF(H136&gt;70,70,H136)</f>
        <v>0</v>
      </c>
      <c r="L136" s="70"/>
      <c r="M136" s="70"/>
      <c r="N136" s="70"/>
    </row>
    <row r="137" spans="1:14" ht="24.6" customHeight="1" thickBot="1" x14ac:dyDescent="0.25">
      <c r="A137" s="77" t="s">
        <v>123</v>
      </c>
      <c r="B137" s="78"/>
      <c r="C137" s="78"/>
      <c r="D137" s="78"/>
      <c r="E137" s="78"/>
      <c r="F137" s="78"/>
      <c r="G137" s="78"/>
      <c r="H137" s="4"/>
      <c r="I137" s="4"/>
      <c r="J137" s="6" t="s">
        <v>51</v>
      </c>
      <c r="K137" s="101">
        <f>IF(I136&gt;70,70,I136)</f>
        <v>0</v>
      </c>
      <c r="L137" s="70"/>
      <c r="M137" s="70"/>
      <c r="N137" s="70"/>
    </row>
    <row r="138" spans="1:14" ht="24.6" customHeight="1" thickBot="1" x14ac:dyDescent="0.25">
      <c r="A138" s="78"/>
      <c r="B138" s="78"/>
      <c r="C138" s="78"/>
      <c r="D138" s="78"/>
      <c r="E138" s="78"/>
      <c r="F138" s="78"/>
      <c r="G138" s="78"/>
      <c r="H138" s="4"/>
      <c r="I138" s="4"/>
      <c r="J138" s="8" t="s">
        <v>52</v>
      </c>
      <c r="K138" s="101">
        <f>IF(J136&gt;70,70,J136)</f>
        <v>0</v>
      </c>
      <c r="L138" s="70"/>
      <c r="M138" s="70"/>
      <c r="N138" s="70"/>
    </row>
    <row r="139" spans="1:14" ht="24.6" customHeight="1" thickBot="1" x14ac:dyDescent="0.25">
      <c r="A139" s="406" t="s">
        <v>37</v>
      </c>
      <c r="B139" s="406"/>
      <c r="C139" s="406"/>
      <c r="D139" s="406"/>
      <c r="E139" s="406"/>
      <c r="F139" s="406"/>
      <c r="G139" s="406"/>
      <c r="H139" s="184">
        <f>K47+K70+K117+K136</f>
        <v>175</v>
      </c>
      <c r="I139" s="173">
        <f>K48+K71+K118+K137</f>
        <v>0</v>
      </c>
      <c r="J139" s="173">
        <f>K49+K72+K119+K138</f>
        <v>0</v>
      </c>
      <c r="K139" s="7"/>
      <c r="L139" s="177"/>
      <c r="M139" s="177"/>
      <c r="N139" s="177"/>
    </row>
    <row r="140" spans="1:14" ht="13.5" thickBot="1" x14ac:dyDescent="0.25">
      <c r="M140" s="49"/>
      <c r="N140" s="49"/>
    </row>
    <row r="141" spans="1:14" ht="22.5" customHeight="1" thickBot="1" x14ac:dyDescent="0.25">
      <c r="A141" s="40"/>
      <c r="B141" s="407" t="s">
        <v>133</v>
      </c>
      <c r="C141" s="408"/>
      <c r="D141" s="408"/>
      <c r="E141" s="408"/>
      <c r="F141" s="408"/>
      <c r="G141" s="408"/>
      <c r="H141" s="323"/>
      <c r="I141" s="323"/>
      <c r="J141" s="323"/>
      <c r="K141" s="323"/>
      <c r="L141" s="216" t="s">
        <v>119</v>
      </c>
      <c r="M141" s="217"/>
      <c r="N141" s="218"/>
    </row>
    <row r="142" spans="1:14" ht="22.5" customHeight="1" x14ac:dyDescent="0.2">
      <c r="A142" s="472"/>
      <c r="B142" s="487" t="s">
        <v>30</v>
      </c>
      <c r="C142" s="488"/>
      <c r="D142" s="488"/>
      <c r="E142" s="488"/>
      <c r="F142" s="488"/>
      <c r="G142" s="489"/>
      <c r="H142" s="490" t="s">
        <v>31</v>
      </c>
      <c r="I142" s="490"/>
      <c r="J142" s="490"/>
      <c r="K142" s="490"/>
      <c r="L142" s="115" t="s">
        <v>53</v>
      </c>
      <c r="M142" s="112" t="s">
        <v>51</v>
      </c>
      <c r="N142" s="111" t="s">
        <v>52</v>
      </c>
    </row>
    <row r="143" spans="1:14" ht="22.5" customHeight="1" x14ac:dyDescent="0.2">
      <c r="A143" s="473"/>
      <c r="B143" s="418" t="s">
        <v>2</v>
      </c>
      <c r="C143" s="419"/>
      <c r="D143" s="420"/>
      <c r="E143" s="421" t="s">
        <v>51</v>
      </c>
      <c r="F143" s="422"/>
      <c r="G143" s="140" t="s">
        <v>52</v>
      </c>
      <c r="H143" s="423" t="s">
        <v>2</v>
      </c>
      <c r="I143" s="424"/>
      <c r="J143" s="139" t="s">
        <v>51</v>
      </c>
      <c r="K143" s="139" t="s">
        <v>52</v>
      </c>
      <c r="L143" s="409"/>
      <c r="M143" s="409"/>
      <c r="N143" s="409"/>
    </row>
    <row r="144" spans="1:14" ht="22.5" customHeight="1" x14ac:dyDescent="0.2">
      <c r="A144" s="473"/>
      <c r="B144" s="399"/>
      <c r="C144" s="417"/>
      <c r="D144" s="400"/>
      <c r="E144" s="397"/>
      <c r="F144" s="398"/>
      <c r="G144" s="151"/>
      <c r="H144" s="417">
        <v>8</v>
      </c>
      <c r="I144" s="400"/>
      <c r="J144" s="152"/>
      <c r="K144" s="153"/>
      <c r="L144" s="410"/>
      <c r="M144" s="410"/>
      <c r="N144" s="410"/>
    </row>
    <row r="145" spans="1:14" ht="8.25" customHeight="1" thickBot="1" x14ac:dyDescent="0.25">
      <c r="A145" s="474"/>
      <c r="B145" s="415"/>
      <c r="C145" s="416"/>
      <c r="D145" s="414"/>
      <c r="E145" s="413"/>
      <c r="F145" s="414"/>
      <c r="G145" s="128"/>
      <c r="H145" s="412"/>
      <c r="I145" s="412"/>
      <c r="J145" s="412"/>
      <c r="K145" s="412"/>
      <c r="L145" s="410"/>
      <c r="M145" s="410"/>
      <c r="N145" s="410"/>
    </row>
    <row r="146" spans="1:14" ht="22.5" customHeight="1" thickBot="1" x14ac:dyDescent="0.25">
      <c r="A146" s="123" t="s">
        <v>139</v>
      </c>
      <c r="B146" s="125">
        <f>10*(B144+H144/12)</f>
        <v>6.6666666666666661</v>
      </c>
      <c r="C146" s="168"/>
      <c r="D146" s="126"/>
      <c r="E146" s="125">
        <f>10*(E144+J144/12)</f>
        <v>0</v>
      </c>
      <c r="F146" s="126"/>
      <c r="G146" s="127">
        <f>10*(G144+K144/12)</f>
        <v>0</v>
      </c>
      <c r="H146" s="388">
        <f>IF(B146&gt;100,100,B146)</f>
        <v>6.6666666666666661</v>
      </c>
      <c r="I146" s="389"/>
      <c r="J146" s="170">
        <f>IF(E146&gt;100,100,E146)</f>
        <v>0</v>
      </c>
      <c r="K146" s="169">
        <f>IF(G146&gt;100,100,G146)</f>
        <v>0</v>
      </c>
      <c r="L146" s="411"/>
      <c r="M146" s="411"/>
      <c r="N146" s="411"/>
    </row>
    <row r="147" spans="1:14" ht="15" customHeight="1" thickBot="1" x14ac:dyDescent="0.25">
      <c r="A147" s="106"/>
      <c r="B147" s="107"/>
      <c r="C147" s="108"/>
      <c r="D147" s="108"/>
      <c r="E147" s="108"/>
      <c r="F147" s="108"/>
      <c r="G147" s="109"/>
      <c r="H147" s="110"/>
      <c r="I147" s="110"/>
      <c r="J147" s="110"/>
      <c r="K147" s="110"/>
      <c r="L147" s="104"/>
      <c r="M147" s="105"/>
      <c r="N147" s="105"/>
    </row>
    <row r="148" spans="1:14" ht="22.5" customHeight="1" thickBot="1" x14ac:dyDescent="0.25">
      <c r="A148" s="40"/>
      <c r="B148" s="344" t="s">
        <v>134</v>
      </c>
      <c r="C148" s="323"/>
      <c r="D148" s="323"/>
      <c r="E148" s="323"/>
      <c r="F148" s="323"/>
      <c r="G148" s="323"/>
      <c r="H148" s="323"/>
      <c r="I148" s="323"/>
      <c r="J148" s="323"/>
      <c r="K148" s="323"/>
      <c r="L148" s="216" t="s">
        <v>119</v>
      </c>
      <c r="M148" s="217"/>
      <c r="N148" s="218"/>
    </row>
    <row r="149" spans="1:14" ht="15.75" customHeight="1" thickBot="1" x14ac:dyDescent="0.35">
      <c r="A149" s="491"/>
      <c r="B149" s="401" t="s">
        <v>32</v>
      </c>
      <c r="C149" s="401"/>
      <c r="D149" s="401"/>
      <c r="E149" s="401"/>
      <c r="F149" s="401"/>
      <c r="G149" s="401"/>
      <c r="H149" s="401"/>
      <c r="I149" s="402"/>
      <c r="J149" s="402"/>
      <c r="K149" s="402"/>
      <c r="L149" s="115" t="s">
        <v>53</v>
      </c>
      <c r="M149" s="112" t="s">
        <v>51</v>
      </c>
      <c r="N149" s="111" t="s">
        <v>52</v>
      </c>
    </row>
    <row r="150" spans="1:14" ht="15.75" customHeight="1" x14ac:dyDescent="0.2">
      <c r="A150" s="492"/>
      <c r="B150" s="403" t="s">
        <v>62</v>
      </c>
      <c r="C150" s="404"/>
      <c r="D150" s="404"/>
      <c r="E150" s="404"/>
      <c r="F150" s="404"/>
      <c r="G150" s="405"/>
      <c r="H150" s="403" t="s">
        <v>124</v>
      </c>
      <c r="I150" s="404"/>
      <c r="J150" s="404"/>
      <c r="K150" s="404"/>
      <c r="L150" s="425"/>
      <c r="M150" s="385"/>
      <c r="N150" s="385"/>
    </row>
    <row r="151" spans="1:14" ht="13.5" customHeight="1" x14ac:dyDescent="0.2">
      <c r="A151" s="492"/>
      <c r="B151" s="502" t="s">
        <v>2</v>
      </c>
      <c r="C151" s="503"/>
      <c r="D151" s="503"/>
      <c r="E151" s="423" t="s">
        <v>51</v>
      </c>
      <c r="F151" s="423"/>
      <c r="G151" s="142" t="s">
        <v>52</v>
      </c>
      <c r="H151" s="502" t="s">
        <v>2</v>
      </c>
      <c r="I151" s="504"/>
      <c r="J151" s="141" t="s">
        <v>51</v>
      </c>
      <c r="K151" s="141" t="s">
        <v>52</v>
      </c>
      <c r="L151" s="426"/>
      <c r="M151" s="386"/>
      <c r="N151" s="386"/>
    </row>
    <row r="152" spans="1:14" ht="20.25" customHeight="1" x14ac:dyDescent="0.2">
      <c r="A152" s="493"/>
      <c r="B152" s="399"/>
      <c r="C152" s="417"/>
      <c r="D152" s="400"/>
      <c r="E152" s="397"/>
      <c r="F152" s="398"/>
      <c r="G152" s="151"/>
      <c r="H152" s="399">
        <v>3</v>
      </c>
      <c r="I152" s="400"/>
      <c r="J152" s="152"/>
      <c r="K152" s="153"/>
      <c r="L152" s="426"/>
      <c r="M152" s="386"/>
      <c r="N152" s="386"/>
    </row>
    <row r="153" spans="1:14" ht="24.6" hidden="1" customHeight="1" x14ac:dyDescent="0.2">
      <c r="A153" s="81" t="s">
        <v>33</v>
      </c>
      <c r="B153" s="451">
        <f>IF(AND(B152&gt;=4,B152&lt;=5.9),50,0)</f>
        <v>0</v>
      </c>
      <c r="C153" s="452"/>
      <c r="D153" s="453"/>
      <c r="E153" s="454">
        <f>IF(AND(E152&gt;=4,E152&lt;=5.9),50,0)</f>
        <v>0</v>
      </c>
      <c r="F153" s="453"/>
      <c r="G153" s="82">
        <f>IF(AND(G152&gt;=4,G152&lt;=5.9),50,0)</f>
        <v>0</v>
      </c>
      <c r="H153" s="451">
        <f>IF(H152&lt;=5.9,IF(H152&lt;=4,H152*25,100),0)</f>
        <v>75</v>
      </c>
      <c r="I153" s="453"/>
      <c r="J153" s="83">
        <f>IF(J152&lt;=5.9,IF(J152&lt;=4,J152*25,100),0)</f>
        <v>0</v>
      </c>
      <c r="K153" s="84">
        <f>IF(K152&lt;=5.9,IF(K152&lt;=4,K152*25,100),0)</f>
        <v>0</v>
      </c>
      <c r="L153" s="426"/>
      <c r="M153" s="386"/>
      <c r="N153" s="386"/>
    </row>
    <row r="154" spans="1:14" ht="24.6" hidden="1" customHeight="1" x14ac:dyDescent="0.2">
      <c r="A154" s="81" t="s">
        <v>34</v>
      </c>
      <c r="B154" s="451">
        <f>IF(AND(B152&gt;=6,B152&lt;=8.9),100,0)</f>
        <v>0</v>
      </c>
      <c r="C154" s="452"/>
      <c r="D154" s="453"/>
      <c r="E154" s="454">
        <f>IF(AND(E152&gt;=6,E152&lt;=8.9),100,0)</f>
        <v>0</v>
      </c>
      <c r="F154" s="453"/>
      <c r="G154" s="82">
        <f>IF(AND(G152&gt;=6,G152&lt;=8.9),100,0)</f>
        <v>0</v>
      </c>
      <c r="H154" s="451">
        <f>IF(AND(H152&gt;=6,H152&lt;=8.9),150,0)</f>
        <v>0</v>
      </c>
      <c r="I154" s="453"/>
      <c r="J154" s="83">
        <f t="shared" ref="J154:K154" si="20">IF(AND(J152&gt;=6,J152&lt;=8.9),150,0)</f>
        <v>0</v>
      </c>
      <c r="K154" s="84">
        <f t="shared" si="20"/>
        <v>0</v>
      </c>
      <c r="L154" s="426"/>
      <c r="M154" s="386"/>
      <c r="N154" s="386"/>
    </row>
    <row r="155" spans="1:14" ht="24.6" hidden="1" customHeight="1" x14ac:dyDescent="0.2">
      <c r="A155" s="81" t="s">
        <v>35</v>
      </c>
      <c r="B155" s="451">
        <f>IF(AND(B152&gt;=9,B152&lt;=11.9),150,0)</f>
        <v>0</v>
      </c>
      <c r="C155" s="452"/>
      <c r="D155" s="453"/>
      <c r="E155" s="454">
        <f>IF(AND(E152&gt;=9,E152&lt;=11.9),150,0)</f>
        <v>0</v>
      </c>
      <c r="F155" s="453"/>
      <c r="G155" s="82">
        <f>IF(AND(G152&gt;=9,G152&lt;=11.9),150,0)</f>
        <v>0</v>
      </c>
      <c r="H155" s="451">
        <f>IF(AND(H152&gt;=9,H152&lt;=11.9),200,0)</f>
        <v>0</v>
      </c>
      <c r="I155" s="453"/>
      <c r="J155" s="83">
        <f t="shared" ref="J155:K155" si="21">IF(AND(J152&gt;=9,J152&lt;=11.9),200,0)</f>
        <v>0</v>
      </c>
      <c r="K155" s="84">
        <f t="shared" si="21"/>
        <v>0</v>
      </c>
      <c r="L155" s="426"/>
      <c r="M155" s="386"/>
      <c r="N155" s="386"/>
    </row>
    <row r="156" spans="1:14" ht="24.6" hidden="1" customHeight="1" x14ac:dyDescent="0.2">
      <c r="A156" s="81" t="s">
        <v>36</v>
      </c>
      <c r="B156" s="451">
        <f>IF(12&lt;=B152,200,0)</f>
        <v>0</v>
      </c>
      <c r="C156" s="452"/>
      <c r="D156" s="453"/>
      <c r="E156" s="454">
        <f>IF(12&lt;=E152,200,0)</f>
        <v>0</v>
      </c>
      <c r="F156" s="453"/>
      <c r="G156" s="82">
        <f>IF(12&lt;=G152,200,0)</f>
        <v>0</v>
      </c>
      <c r="H156" s="451"/>
      <c r="I156" s="453"/>
      <c r="J156" s="84"/>
      <c r="K156" s="84"/>
      <c r="L156" s="426"/>
      <c r="M156" s="386"/>
      <c r="N156" s="386"/>
    </row>
    <row r="157" spans="1:14" ht="24.6" customHeight="1" x14ac:dyDescent="0.2">
      <c r="A157" s="81"/>
      <c r="B157" s="451"/>
      <c r="C157" s="452"/>
      <c r="D157" s="453"/>
      <c r="E157" s="454"/>
      <c r="F157" s="453"/>
      <c r="G157" s="85"/>
      <c r="H157" s="455" t="s">
        <v>29</v>
      </c>
      <c r="I157" s="456"/>
      <c r="J157" s="456"/>
      <c r="K157" s="456"/>
      <c r="L157" s="426"/>
      <c r="M157" s="386"/>
      <c r="N157" s="386"/>
    </row>
    <row r="158" spans="1:14" ht="21" customHeight="1" thickBot="1" x14ac:dyDescent="0.25">
      <c r="A158" s="124" t="s">
        <v>140</v>
      </c>
      <c r="B158" s="457">
        <f>SUM(B153:C156)+SUM(H153:H156)</f>
        <v>75</v>
      </c>
      <c r="C158" s="458"/>
      <c r="D158" s="459"/>
      <c r="E158" s="460">
        <f>SUM(E153:E156)+SUM(J153:J156)</f>
        <v>0</v>
      </c>
      <c r="F158" s="461"/>
      <c r="G158" s="138">
        <f>SUM(G153:G156)+SUM(K153:K156)</f>
        <v>0</v>
      </c>
      <c r="H158" s="457">
        <f>IF(B158&gt;200,200,B158)</f>
        <v>75</v>
      </c>
      <c r="I158" s="459"/>
      <c r="J158" s="167">
        <f>IF(E158&gt;200,200,E158)</f>
        <v>0</v>
      </c>
      <c r="K158" s="167">
        <f>IF(G158&gt;200,200,G158)</f>
        <v>0</v>
      </c>
      <c r="L158" s="426"/>
      <c r="M158" s="386"/>
      <c r="N158" s="386"/>
    </row>
    <row r="159" spans="1:14" ht="15" customHeight="1" thickBot="1" x14ac:dyDescent="0.25">
      <c r="A159" s="497"/>
      <c r="B159" s="498"/>
      <c r="C159" s="498"/>
      <c r="D159" s="498"/>
      <c r="E159" s="498"/>
      <c r="F159" s="498"/>
      <c r="G159" s="498"/>
      <c r="H159" s="498"/>
      <c r="I159" s="498"/>
      <c r="J159" s="498"/>
      <c r="K159" s="498"/>
      <c r="L159" s="426"/>
      <c r="M159" s="386"/>
      <c r="N159" s="386"/>
    </row>
    <row r="160" spans="1:14" ht="15.75" customHeight="1" thickBot="1" x14ac:dyDescent="0.25">
      <c r="A160" s="129" t="s">
        <v>128</v>
      </c>
      <c r="B160" s="130">
        <f>ROUNDDOWN(H139+H158+H146,0)</f>
        <v>256</v>
      </c>
      <c r="C160" s="131"/>
      <c r="D160" s="132"/>
      <c r="E160" s="133">
        <f>ROUNDDOWN(I139+J158+J146,0)</f>
        <v>0</v>
      </c>
      <c r="F160" s="132"/>
      <c r="G160" s="134">
        <f>ROUNDDOWN(J139+K158+K146,0)</f>
        <v>0</v>
      </c>
      <c r="H160" s="445"/>
      <c r="I160" s="445"/>
      <c r="J160" s="445"/>
      <c r="K160" s="445"/>
      <c r="L160" s="427"/>
      <c r="M160" s="387"/>
      <c r="N160" s="387"/>
    </row>
    <row r="161" spans="1:14" ht="15.75" customHeight="1" x14ac:dyDescent="0.2">
      <c r="A161" s="86"/>
      <c r="B161" s="87"/>
      <c r="C161" s="88"/>
      <c r="D161" s="88"/>
      <c r="E161" s="88"/>
      <c r="F161" s="88"/>
      <c r="G161" s="89"/>
      <c r="H161" s="79"/>
      <c r="I161" s="79"/>
      <c r="J161" s="79"/>
      <c r="K161" s="79"/>
      <c r="L161" s="90"/>
      <c r="M161" s="90"/>
      <c r="N161" s="90"/>
    </row>
    <row r="162" spans="1:14" ht="13.5" thickBot="1" x14ac:dyDescent="0.25">
      <c r="L162" s="90"/>
    </row>
    <row r="163" spans="1:14" ht="21" customHeight="1" thickBot="1" x14ac:dyDescent="0.25">
      <c r="A163" s="147"/>
      <c r="B163" s="431" t="s">
        <v>122</v>
      </c>
      <c r="C163" s="432"/>
      <c r="D163" s="432"/>
      <c r="E163" s="432"/>
      <c r="F163" s="432"/>
      <c r="G163" s="433"/>
      <c r="H163" s="499" t="s">
        <v>127</v>
      </c>
      <c r="I163" s="500"/>
      <c r="J163" s="500"/>
      <c r="K163" s="501"/>
    </row>
    <row r="164" spans="1:14" ht="15.75" customHeight="1" thickBot="1" x14ac:dyDescent="0.25">
      <c r="A164" s="192"/>
      <c r="B164" s="475" t="s">
        <v>2</v>
      </c>
      <c r="C164" s="476"/>
      <c r="D164" s="477" t="s">
        <v>51</v>
      </c>
      <c r="E164" s="478"/>
      <c r="F164" s="477" t="s">
        <v>52</v>
      </c>
      <c r="G164" s="478"/>
      <c r="H164" s="479" t="s">
        <v>2</v>
      </c>
      <c r="I164" s="481" t="s">
        <v>51</v>
      </c>
      <c r="J164" s="483" t="s">
        <v>52</v>
      </c>
      <c r="K164" s="484"/>
    </row>
    <row r="165" spans="1:14" ht="13.5" customHeight="1" x14ac:dyDescent="0.2">
      <c r="A165" s="192"/>
      <c r="B165" s="148" t="s">
        <v>38</v>
      </c>
      <c r="C165" s="149" t="s">
        <v>39</v>
      </c>
      <c r="D165" s="148" t="s">
        <v>38</v>
      </c>
      <c r="E165" s="149" t="s">
        <v>39</v>
      </c>
      <c r="F165" s="148" t="s">
        <v>38</v>
      </c>
      <c r="G165" s="149" t="s">
        <v>39</v>
      </c>
      <c r="H165" s="480"/>
      <c r="I165" s="482"/>
      <c r="J165" s="485"/>
      <c r="K165" s="486"/>
      <c r="M165" s="48" t="s">
        <v>54</v>
      </c>
    </row>
    <row r="166" spans="1:14" ht="12.75" hidden="1" customHeight="1" x14ac:dyDescent="0.2">
      <c r="A166" s="192"/>
      <c r="B166" s="14">
        <f>IF(AND(H139&gt;=210,H139&lt;=264),1,0)</f>
        <v>0</v>
      </c>
      <c r="C166" s="14">
        <f>IF(AND(B160&gt;=301,B160&lt;=400),1,0)</f>
        <v>0</v>
      </c>
      <c r="D166" s="15">
        <f>IF(AND(I139&gt;=210,I139&lt;=264),1,0)</f>
        <v>0</v>
      </c>
      <c r="E166" s="15">
        <f>IF(AND(E160&gt;=301,E160&lt;=400),1,0)</f>
        <v>0</v>
      </c>
      <c r="F166" s="15">
        <f>IF(AND(J139&gt;=210,J139&lt;=264),1,0)</f>
        <v>0</v>
      </c>
      <c r="G166" s="15">
        <f>IF(AND(G160&gt;=301,G160&lt;=400),1,0)</f>
        <v>0</v>
      </c>
      <c r="H166" s="16"/>
      <c r="I166" s="16"/>
      <c r="J166" s="17"/>
      <c r="K166" s="18"/>
    </row>
    <row r="167" spans="1:14" ht="12.75" hidden="1" customHeight="1" thickBot="1" x14ac:dyDescent="0.25">
      <c r="A167" s="192"/>
      <c r="B167" s="14">
        <f>IF(AND(H139&gt;=265,H139&lt;=319),2,0)</f>
        <v>0</v>
      </c>
      <c r="C167" s="14">
        <f>IF(AND(B160&gt;=401,B160&lt;=500),2,0)</f>
        <v>0</v>
      </c>
      <c r="D167" s="15">
        <f>IF(AND(I139&gt;=265,I139&lt;=319),2,0)</f>
        <v>0</v>
      </c>
      <c r="E167" s="15">
        <f>IF(AND(E160&gt;=401,E160&lt;=500),2,0)</f>
        <v>0</v>
      </c>
      <c r="F167" s="15">
        <f>IF(AND(J139&gt;=265,J139&lt;=319),2,0)</f>
        <v>0</v>
      </c>
      <c r="G167" s="15">
        <f>IF(AND(G160&gt;=401,G160&lt;=500),2,0)</f>
        <v>0</v>
      </c>
      <c r="H167" s="16"/>
      <c r="I167" s="16"/>
      <c r="J167" s="17"/>
      <c r="K167" s="18"/>
    </row>
    <row r="168" spans="1:14" ht="12.75" hidden="1" customHeight="1" thickBot="1" x14ac:dyDescent="0.25">
      <c r="A168" s="192"/>
      <c r="B168" s="14">
        <f>IF(AND(H139&gt;=320,H139&lt;=374),3,0)</f>
        <v>0</v>
      </c>
      <c r="C168" s="14">
        <f>IF(AND(B160&gt;=501,B160&lt;=600),3,0)</f>
        <v>0</v>
      </c>
      <c r="D168" s="15">
        <f>IF(AND(I139&gt;=320,I139&lt;=374),3,0)</f>
        <v>0</v>
      </c>
      <c r="E168" s="15">
        <f>IF(AND(E160&gt;=501,E160&lt;=600),3,0)</f>
        <v>0</v>
      </c>
      <c r="F168" s="15">
        <f>IF(AND(J139&gt;=320,J139&lt;=374),3,0)</f>
        <v>0</v>
      </c>
      <c r="G168" s="15">
        <f>IF(AND(G160&gt;=501,G160&lt;=600),3,0)</f>
        <v>0</v>
      </c>
      <c r="H168" s="16"/>
      <c r="I168" s="16"/>
      <c r="J168" s="17"/>
      <c r="K168" s="18"/>
    </row>
    <row r="169" spans="1:14" ht="12.75" hidden="1" customHeight="1" thickBot="1" x14ac:dyDescent="0.25">
      <c r="A169" s="192"/>
      <c r="B169" s="14">
        <f>IF(AND(H139&gt;=375,H139&lt;=429),4,0)</f>
        <v>0</v>
      </c>
      <c r="C169" s="14">
        <f>IF(AND(B160&gt;=601,B160&lt;=700),4,0)</f>
        <v>0</v>
      </c>
      <c r="D169" s="15">
        <f>IF(AND(I139&gt;=375,I139&lt;=429),4,0)</f>
        <v>0</v>
      </c>
      <c r="E169" s="15">
        <f>IF(AND(E160&gt;=601,E160&lt;=700),4,0)</f>
        <v>0</v>
      </c>
      <c r="F169" s="15">
        <f>IF(AND(J139&gt;=375,J139&lt;=429),4,0)</f>
        <v>0</v>
      </c>
      <c r="G169" s="15">
        <f>IF(AND(G160&gt;=601,G160&lt;=700),4,0)</f>
        <v>0</v>
      </c>
      <c r="H169" s="16"/>
      <c r="I169" s="16"/>
      <c r="J169" s="17"/>
      <c r="K169" s="18"/>
    </row>
    <row r="170" spans="1:14" ht="12.75" hidden="1" customHeight="1" thickBot="1" x14ac:dyDescent="0.25">
      <c r="A170" s="192"/>
      <c r="B170" s="14">
        <f>IF(AND(H139&gt;=430,H139&lt;=484),5,0)</f>
        <v>0</v>
      </c>
      <c r="C170" s="14">
        <f>IF(AND(B160&gt;=701,B160&lt;=800),5,0)</f>
        <v>0</v>
      </c>
      <c r="D170" s="15">
        <f>IF(AND(I139&gt;=430,I139&lt;=484),5,0)</f>
        <v>0</v>
      </c>
      <c r="E170" s="15">
        <f>IF(AND(E160&gt;=701,E160&lt;=800),5,0)</f>
        <v>0</v>
      </c>
      <c r="F170" s="15">
        <f>IF(AND(J139&gt;=430,J139&lt;=484),5,0)</f>
        <v>0</v>
      </c>
      <c r="G170" s="15">
        <f>IF(AND(G160&gt;=701,G160&lt;=800),5,0)</f>
        <v>0</v>
      </c>
      <c r="H170" s="16"/>
      <c r="I170" s="16"/>
      <c r="J170" s="17"/>
      <c r="K170" s="18"/>
    </row>
    <row r="171" spans="1:14" ht="12.75" hidden="1" customHeight="1" thickBot="1" x14ac:dyDescent="0.25">
      <c r="A171" s="192"/>
      <c r="B171" s="14">
        <f>IF(AND(H139&gt;=485,H139&lt;=539),6,0)</f>
        <v>0</v>
      </c>
      <c r="C171" s="14">
        <f>IF(AND(B160&gt;=801,B160&lt;=850),6,0)</f>
        <v>0</v>
      </c>
      <c r="D171" s="15">
        <f>IF(AND(I139&gt;=485,I139&lt;=539),6,0)</f>
        <v>0</v>
      </c>
      <c r="E171" s="15">
        <f>IF(AND(E160&gt;=801,E160&lt;=850),6,0)</f>
        <v>0</v>
      </c>
      <c r="F171" s="15">
        <f>IF(AND(J139&gt;=485,J139&lt;=539),6,0)</f>
        <v>0</v>
      </c>
      <c r="G171" s="15">
        <f>IF(AND(G160&gt;=801,G160&lt;=850),6,0)</f>
        <v>0</v>
      </c>
      <c r="H171" s="16"/>
      <c r="I171" s="16"/>
      <c r="J171" s="17"/>
      <c r="K171" s="18"/>
    </row>
    <row r="172" spans="1:14" ht="12.75" hidden="1" customHeight="1" thickBot="1" x14ac:dyDescent="0.25">
      <c r="A172" s="192"/>
      <c r="B172" s="14">
        <f>IF(AND(H139&gt;=540,H139&lt;=594),7,0)</f>
        <v>0</v>
      </c>
      <c r="C172" s="14">
        <f>IF(AND(B160&gt;=851,B160&lt;=900),7,0)</f>
        <v>0</v>
      </c>
      <c r="D172" s="15">
        <f>IF(AND(I139&gt;=540,I139&lt;=594),7,0)</f>
        <v>0</v>
      </c>
      <c r="E172" s="15">
        <f>IF(AND(E160&gt;=851,E160&lt;=900),7,0)</f>
        <v>0</v>
      </c>
      <c r="F172" s="15">
        <f>IF(AND(J139&gt;=540,J139&lt;=594),7,0)</f>
        <v>0</v>
      </c>
      <c r="G172" s="15">
        <f>IF(AND(G160&gt;=851,G160&lt;=900),7,0)</f>
        <v>0</v>
      </c>
      <c r="H172" s="16"/>
      <c r="I172" s="16"/>
      <c r="J172" s="17"/>
      <c r="K172" s="18"/>
    </row>
    <row r="173" spans="1:14" ht="12.75" hidden="1" customHeight="1" thickBot="1" x14ac:dyDescent="0.25">
      <c r="A173" s="192"/>
      <c r="B173" s="14">
        <f>IF(AND(H139&gt;=595,H139&lt;=649),8,0)</f>
        <v>0</v>
      </c>
      <c r="C173" s="14">
        <f>IF(AND(B160&gt;=901,B160&lt;=950),8,0)</f>
        <v>0</v>
      </c>
      <c r="D173" s="15">
        <f>IF(AND(I139&gt;=595,I139&lt;=649),8,0)</f>
        <v>0</v>
      </c>
      <c r="E173" s="15">
        <f>IF(AND(E160&gt;=901,E160&lt;=950),8,0)</f>
        <v>0</v>
      </c>
      <c r="F173" s="15">
        <f>IF(AND(J139&gt;=595,J139&lt;=649),8,0)</f>
        <v>0</v>
      </c>
      <c r="G173" s="15">
        <f>IF(AND(G160&gt;=901,G160&lt;=950),8,0)</f>
        <v>0</v>
      </c>
      <c r="H173" s="16"/>
      <c r="I173" s="16"/>
      <c r="J173" s="17"/>
      <c r="K173" s="18"/>
    </row>
    <row r="174" spans="1:14" ht="12.75" hidden="1" customHeight="1" thickBot="1" x14ac:dyDescent="0.25">
      <c r="A174" s="192"/>
      <c r="B174" s="14">
        <f>IF(AND(H139&gt;=650,H139&lt;=700),9,0)</f>
        <v>0</v>
      </c>
      <c r="C174" s="14">
        <f>IF(AND(B160&gt;=951,B160&lt;=1000),9,0)</f>
        <v>0</v>
      </c>
      <c r="D174" s="15">
        <f>IF(AND(I139&gt;=650,I139&lt;=700),9,0)</f>
        <v>0</v>
      </c>
      <c r="E174" s="15">
        <f>IF(AND(E160&gt;=951,E160&lt;=1000),9,0)</f>
        <v>0</v>
      </c>
      <c r="F174" s="15">
        <f>IF(AND(J139&gt;=650,J139&lt;=700),9,0)</f>
        <v>0</v>
      </c>
      <c r="G174" s="15">
        <f>IF(AND(G160&gt;=951,G160&lt;=1000),9,0)</f>
        <v>0</v>
      </c>
      <c r="H174" s="16"/>
      <c r="I174" s="16"/>
      <c r="J174" s="17"/>
      <c r="K174" s="18"/>
    </row>
    <row r="175" spans="1:14" ht="22.5" customHeight="1" thickBot="1" x14ac:dyDescent="0.25">
      <c r="A175" s="192"/>
      <c r="B175" s="163">
        <f t="shared" ref="B175:F175" si="22">SUM(B166:B174)</f>
        <v>0</v>
      </c>
      <c r="C175" s="164">
        <f t="shared" si="22"/>
        <v>0</v>
      </c>
      <c r="D175" s="163">
        <f t="shared" si="22"/>
        <v>0</v>
      </c>
      <c r="E175" s="164">
        <f t="shared" si="22"/>
        <v>0</v>
      </c>
      <c r="F175" s="163">
        <f t="shared" si="22"/>
        <v>0</v>
      </c>
      <c r="G175" s="164">
        <f>SUM(G166:G174)</f>
        <v>0</v>
      </c>
      <c r="H175" s="165">
        <f>MIN(B175:C175)</f>
        <v>0</v>
      </c>
      <c r="I175" s="166">
        <f>MIN(D175:E175)</f>
        <v>0</v>
      </c>
      <c r="J175" s="429">
        <f>MIN(F175:G175)</f>
        <v>0</v>
      </c>
      <c r="K175" s="430"/>
    </row>
    <row r="176" spans="1:14" ht="15.75" customHeight="1" x14ac:dyDescent="0.2">
      <c r="B176" s="91"/>
      <c r="C176" s="91"/>
      <c r="D176" s="91"/>
      <c r="E176" s="91"/>
      <c r="F176" s="91"/>
      <c r="G176" s="91"/>
      <c r="H176" s="92"/>
      <c r="I176" s="92"/>
      <c r="J176" s="92"/>
      <c r="K176" s="92"/>
    </row>
    <row r="177" spans="1:14" ht="15.75" customHeight="1" thickBot="1" x14ac:dyDescent="0.25">
      <c r="B177" s="79"/>
      <c r="C177" s="79"/>
      <c r="D177" s="79"/>
      <c r="E177" s="79"/>
      <c r="F177" s="79"/>
      <c r="G177" s="79"/>
      <c r="H177" s="93"/>
      <c r="I177" s="93"/>
      <c r="J177" s="93"/>
      <c r="K177" s="93"/>
      <c r="L177" s="90"/>
    </row>
    <row r="178" spans="1:14" ht="22.5" customHeight="1" thickBot="1" x14ac:dyDescent="0.25">
      <c r="A178" s="322" t="s">
        <v>137</v>
      </c>
      <c r="B178" s="323"/>
      <c r="C178" s="323"/>
      <c r="D178" s="323"/>
      <c r="E178" s="323"/>
      <c r="F178" s="323"/>
      <c r="G178" s="323"/>
      <c r="H178" s="442"/>
      <c r="I178" s="462" t="s">
        <v>138</v>
      </c>
      <c r="J178" s="462"/>
      <c r="K178" s="463"/>
      <c r="L178" s="216" t="s">
        <v>119</v>
      </c>
      <c r="M178" s="217"/>
      <c r="N178" s="218"/>
    </row>
    <row r="179" spans="1:14" ht="19.5" customHeight="1" thickBot="1" x14ac:dyDescent="0.25">
      <c r="A179" s="438" t="s">
        <v>56</v>
      </c>
      <c r="B179" s="439"/>
      <c r="C179" s="439"/>
      <c r="D179" s="439"/>
      <c r="E179" s="439"/>
      <c r="F179" s="439"/>
      <c r="G179" s="439"/>
      <c r="H179" s="439"/>
      <c r="I179" s="464"/>
      <c r="J179" s="464"/>
      <c r="K179" s="465"/>
      <c r="L179" s="116" t="s">
        <v>53</v>
      </c>
      <c r="M179" s="94" t="s">
        <v>51</v>
      </c>
      <c r="N179" s="94" t="s">
        <v>52</v>
      </c>
    </row>
    <row r="180" spans="1:14" ht="23.25" customHeight="1" x14ac:dyDescent="0.2">
      <c r="A180" s="440"/>
      <c r="B180" s="441"/>
      <c r="C180" s="441"/>
      <c r="D180" s="441"/>
      <c r="E180" s="441"/>
      <c r="F180" s="441"/>
      <c r="G180" s="441"/>
      <c r="H180" s="441"/>
      <c r="I180" s="154"/>
      <c r="J180" s="155"/>
      <c r="K180" s="156"/>
      <c r="L180" s="80"/>
      <c r="M180" s="80"/>
      <c r="N180" s="80"/>
    </row>
    <row r="181" spans="1:14" ht="24.6" customHeight="1" x14ac:dyDescent="0.2">
      <c r="A181" s="436" t="s">
        <v>59</v>
      </c>
      <c r="B181" s="437"/>
      <c r="C181" s="437"/>
      <c r="D181" s="437"/>
      <c r="E181" s="437"/>
      <c r="F181" s="437"/>
      <c r="G181" s="437"/>
      <c r="H181" s="437"/>
      <c r="I181" s="157"/>
      <c r="J181" s="158"/>
      <c r="K181" s="159"/>
      <c r="L181" s="80"/>
      <c r="M181" s="80"/>
      <c r="N181" s="80"/>
    </row>
    <row r="182" spans="1:14" ht="24.6" customHeight="1" x14ac:dyDescent="0.2">
      <c r="A182" s="447" t="s">
        <v>57</v>
      </c>
      <c r="B182" s="448"/>
      <c r="C182" s="448"/>
      <c r="D182" s="448"/>
      <c r="E182" s="448"/>
      <c r="F182" s="448"/>
      <c r="G182" s="448"/>
      <c r="H182" s="448"/>
      <c r="I182" s="157"/>
      <c r="J182" s="158"/>
      <c r="K182" s="159"/>
      <c r="L182" s="102"/>
      <c r="M182" s="95"/>
      <c r="N182" s="95"/>
    </row>
    <row r="183" spans="1:14" ht="24.6" customHeight="1" thickBot="1" x14ac:dyDescent="0.25">
      <c r="A183" s="449" t="s">
        <v>58</v>
      </c>
      <c r="B183" s="450"/>
      <c r="C183" s="450"/>
      <c r="D183" s="450"/>
      <c r="E183" s="450"/>
      <c r="F183" s="450"/>
      <c r="G183" s="450"/>
      <c r="H183" s="450"/>
      <c r="I183" s="160"/>
      <c r="J183" s="161"/>
      <c r="K183" s="162"/>
      <c r="L183" s="102"/>
      <c r="M183" s="95"/>
      <c r="N183" s="95"/>
    </row>
    <row r="184" spans="1:14" ht="12.75" customHeight="1" thickBot="1" x14ac:dyDescent="0.25">
      <c r="A184" s="90"/>
      <c r="B184" s="96"/>
      <c r="C184" s="96"/>
      <c r="D184" s="96"/>
      <c r="E184" s="96"/>
      <c r="F184" s="96"/>
      <c r="G184" s="96"/>
      <c r="H184" s="79"/>
      <c r="I184" s="135">
        <f>SUM(I180:I183)</f>
        <v>0</v>
      </c>
      <c r="J184" s="135">
        <f>SUM(J180:J183)</f>
        <v>0</v>
      </c>
      <c r="K184" s="136">
        <f>SUM(K180:K183)</f>
        <v>0</v>
      </c>
      <c r="L184" s="103"/>
      <c r="M184" s="97"/>
      <c r="N184" s="97"/>
    </row>
    <row r="185" spans="1:14" ht="12.75" customHeight="1" x14ac:dyDescent="0.2">
      <c r="A185" s="443" t="s">
        <v>136</v>
      </c>
      <c r="B185" s="443"/>
      <c r="C185" s="443"/>
      <c r="D185" s="443"/>
      <c r="E185" s="443"/>
      <c r="F185" s="443"/>
      <c r="G185" s="443"/>
      <c r="H185" s="79"/>
      <c r="I185" s="91"/>
      <c r="J185" s="91"/>
      <c r="K185" s="91"/>
      <c r="L185" s="90"/>
    </row>
    <row r="186" spans="1:14" ht="12.75" customHeight="1" thickBot="1" x14ac:dyDescent="0.25">
      <c r="A186" s="443"/>
      <c r="B186" s="443"/>
      <c r="C186" s="443"/>
      <c r="D186" s="443"/>
      <c r="E186" s="443"/>
      <c r="F186" s="443"/>
      <c r="G186" s="443"/>
      <c r="H186" s="93"/>
      <c r="I186" s="93"/>
      <c r="J186" s="93"/>
      <c r="K186" s="93"/>
      <c r="L186" s="90"/>
    </row>
    <row r="187" spans="1:14" ht="21" customHeight="1" thickBot="1" x14ac:dyDescent="0.25">
      <c r="A187" s="443"/>
      <c r="B187" s="443"/>
      <c r="C187" s="443"/>
      <c r="D187" s="443"/>
      <c r="E187" s="443"/>
      <c r="F187" s="443"/>
      <c r="G187" s="443"/>
      <c r="H187" s="431" t="s">
        <v>135</v>
      </c>
      <c r="I187" s="432"/>
      <c r="J187" s="432"/>
      <c r="K187" s="433"/>
      <c r="L187" s="428" t="s">
        <v>119</v>
      </c>
      <c r="M187" s="217"/>
      <c r="N187" s="218"/>
    </row>
    <row r="188" spans="1:14" ht="15" customHeight="1" x14ac:dyDescent="0.2">
      <c r="A188" s="444"/>
      <c r="B188" s="444"/>
      <c r="C188" s="444"/>
      <c r="D188" s="444"/>
      <c r="E188" s="444"/>
      <c r="F188" s="444"/>
      <c r="G188" s="444"/>
      <c r="H188" s="114" t="s">
        <v>53</v>
      </c>
      <c r="I188" s="39" t="s">
        <v>51</v>
      </c>
      <c r="J188" s="434" t="s">
        <v>52</v>
      </c>
      <c r="K188" s="435"/>
      <c r="L188" s="145" t="s">
        <v>53</v>
      </c>
      <c r="M188" s="39" t="s">
        <v>51</v>
      </c>
      <c r="N188" s="39" t="s">
        <v>52</v>
      </c>
    </row>
    <row r="189" spans="1:14" ht="19.5" customHeight="1" thickBot="1" x14ac:dyDescent="0.25">
      <c r="A189" s="445"/>
      <c r="B189" s="445"/>
      <c r="C189" s="445"/>
      <c r="D189" s="445"/>
      <c r="E189" s="445"/>
      <c r="F189" s="445"/>
      <c r="G189" s="446"/>
      <c r="H189" s="137">
        <f>IF(I184&gt;1,IF(H175&gt;6,H175,H175),IF(H175&lt;6,H175,5))</f>
        <v>0</v>
      </c>
      <c r="I189" s="137">
        <f>IF(J184&gt;1,IF(I175&gt;6,I175,I175),IF(I175&lt;6,I175,5))</f>
        <v>0</v>
      </c>
      <c r="J189" s="429">
        <f>IF(K184&gt;1,IF(J175&gt;6,J175,J175),IF(J175&lt;6,J175,5))</f>
        <v>0</v>
      </c>
      <c r="K189" s="430"/>
      <c r="L189" s="146"/>
      <c r="M189" s="98"/>
      <c r="N189" s="98"/>
    </row>
    <row r="190" spans="1:14" x14ac:dyDescent="0.2">
      <c r="A190" s="192" t="s">
        <v>141</v>
      </c>
      <c r="B190" s="192"/>
      <c r="C190" s="192"/>
      <c r="D190" s="192"/>
      <c r="E190" s="192"/>
      <c r="F190" s="192"/>
      <c r="G190" s="192"/>
      <c r="L190" s="99"/>
      <c r="M190" s="99"/>
      <c r="N190" s="99"/>
    </row>
    <row r="191" spans="1:14" x14ac:dyDescent="0.2">
      <c r="L191" s="90"/>
    </row>
    <row r="192" spans="1:14" x14ac:dyDescent="0.2">
      <c r="L192" s="90"/>
    </row>
    <row r="193" spans="12:12" x14ac:dyDescent="0.2">
      <c r="L193" s="90"/>
    </row>
    <row r="194" spans="12:12" x14ac:dyDescent="0.2">
      <c r="L194" s="90"/>
    </row>
    <row r="195" spans="12:12" x14ac:dyDescent="0.2">
      <c r="L195" s="90"/>
    </row>
    <row r="196" spans="12:12" x14ac:dyDescent="0.2">
      <c r="L196" s="90"/>
    </row>
  </sheetData>
  <sheetProtection algorithmName="SHA-512" hashValue="O6NN53TNiO5FxrqlaoPLW/OJlVG3W+DF49rOUzmhXOnlhZZpBQ5y2gwFVUihkAdsRdtZCwAaCT4kAyxfTuMs0Q==" saltValue="b7qkM4H40mEJibwA8GaPsg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7VLtLnPJxV0hwnZNwhuWO19qeO0Ze560dwtLqGWgP6wLteaYyuvbib6Vl2DmOVqiAzlBVsBi4znR5ttBT41wdg==" saltValue="TOyyc1q8fdeecET1Psg1lg==" spinCount="100000" sqref="L3 H10:N18 C23:G46 L23:N47 L55:N70 L78:N116 L125:N138 I180:N183 L189:N189 L151:N160 B144:K144 B152:K152 C125:G135 C78:G116 C55:G69 C10:D18" name="Rango1"/>
  </protectedRanges>
  <dataConsolidate/>
  <mergeCells count="382">
    <mergeCell ref="A129:A131"/>
    <mergeCell ref="B130:B131"/>
    <mergeCell ref="C130:D131"/>
    <mergeCell ref="E130:F131"/>
    <mergeCell ref="G130:G131"/>
    <mergeCell ref="K129:K131"/>
    <mergeCell ref="K96:K98"/>
    <mergeCell ref="B163:G163"/>
    <mergeCell ref="A159:K159"/>
    <mergeCell ref="H163:K163"/>
    <mergeCell ref="E154:F154"/>
    <mergeCell ref="H154:I154"/>
    <mergeCell ref="B151:D151"/>
    <mergeCell ref="E151:F151"/>
    <mergeCell ref="H151:I151"/>
    <mergeCell ref="B152:D152"/>
    <mergeCell ref="E134:F134"/>
    <mergeCell ref="C125:D125"/>
    <mergeCell ref="E125:F125"/>
    <mergeCell ref="C126:D126"/>
    <mergeCell ref="E126:F126"/>
    <mergeCell ref="A127:A128"/>
    <mergeCell ref="C127:D127"/>
    <mergeCell ref="E127:F127"/>
    <mergeCell ref="A164:A175"/>
    <mergeCell ref="I178:K179"/>
    <mergeCell ref="K43:K44"/>
    <mergeCell ref="A70:G70"/>
    <mergeCell ref="A117:G117"/>
    <mergeCell ref="A47:G47"/>
    <mergeCell ref="A142:A145"/>
    <mergeCell ref="B164:C164"/>
    <mergeCell ref="D164:E164"/>
    <mergeCell ref="F164:G164"/>
    <mergeCell ref="H164:H165"/>
    <mergeCell ref="I164:I165"/>
    <mergeCell ref="J164:K165"/>
    <mergeCell ref="B142:G142"/>
    <mergeCell ref="H142:K142"/>
    <mergeCell ref="A149:A152"/>
    <mergeCell ref="H158:I158"/>
    <mergeCell ref="B155:D155"/>
    <mergeCell ref="E155:F155"/>
    <mergeCell ref="H155:I155"/>
    <mergeCell ref="B156:D156"/>
    <mergeCell ref="E153:F153"/>
    <mergeCell ref="H153:I153"/>
    <mergeCell ref="B154:D154"/>
    <mergeCell ref="L150:L160"/>
    <mergeCell ref="M150:M160"/>
    <mergeCell ref="L187:N187"/>
    <mergeCell ref="J189:K189"/>
    <mergeCell ref="H187:K187"/>
    <mergeCell ref="J188:K188"/>
    <mergeCell ref="J175:K175"/>
    <mergeCell ref="L178:N178"/>
    <mergeCell ref="A181:H181"/>
    <mergeCell ref="A179:H180"/>
    <mergeCell ref="A178:H178"/>
    <mergeCell ref="A185:G188"/>
    <mergeCell ref="A189:G189"/>
    <mergeCell ref="A182:H182"/>
    <mergeCell ref="A183:H183"/>
    <mergeCell ref="H160:K160"/>
    <mergeCell ref="B157:D157"/>
    <mergeCell ref="E157:F157"/>
    <mergeCell ref="H157:K157"/>
    <mergeCell ref="B158:D158"/>
    <mergeCell ref="E158:F158"/>
    <mergeCell ref="E156:F156"/>
    <mergeCell ref="H156:I156"/>
    <mergeCell ref="B153:D153"/>
    <mergeCell ref="M143:M146"/>
    <mergeCell ref="N143:N146"/>
    <mergeCell ref="H145:K145"/>
    <mergeCell ref="E145:F145"/>
    <mergeCell ref="B145:D145"/>
    <mergeCell ref="B148:K148"/>
    <mergeCell ref="L148:N148"/>
    <mergeCell ref="B144:D144"/>
    <mergeCell ref="E144:F144"/>
    <mergeCell ref="H144:I144"/>
    <mergeCell ref="B143:D143"/>
    <mergeCell ref="E143:F143"/>
    <mergeCell ref="H143:I143"/>
    <mergeCell ref="K127:K128"/>
    <mergeCell ref="C128:D128"/>
    <mergeCell ref="E128:F128"/>
    <mergeCell ref="N150:N160"/>
    <mergeCell ref="H146:I146"/>
    <mergeCell ref="C129:D129"/>
    <mergeCell ref="E129:F129"/>
    <mergeCell ref="C135:D135"/>
    <mergeCell ref="E135:F135"/>
    <mergeCell ref="A136:G136"/>
    <mergeCell ref="E152:F152"/>
    <mergeCell ref="H152:I152"/>
    <mergeCell ref="B149:K149"/>
    <mergeCell ref="B150:G150"/>
    <mergeCell ref="H150:K150"/>
    <mergeCell ref="A139:G139"/>
    <mergeCell ref="B141:K141"/>
    <mergeCell ref="L141:N141"/>
    <mergeCell ref="C132:D132"/>
    <mergeCell ref="E132:F132"/>
    <mergeCell ref="C133:D133"/>
    <mergeCell ref="E133:F133"/>
    <mergeCell ref="C134:D134"/>
    <mergeCell ref="L143:L146"/>
    <mergeCell ref="A121:K121"/>
    <mergeCell ref="L121:N121"/>
    <mergeCell ref="A122:A124"/>
    <mergeCell ref="B122:B124"/>
    <mergeCell ref="C122:D122"/>
    <mergeCell ref="E122:F122"/>
    <mergeCell ref="K122:K124"/>
    <mergeCell ref="L122:L124"/>
    <mergeCell ref="M122:M124"/>
    <mergeCell ref="N122:N124"/>
    <mergeCell ref="C123:D124"/>
    <mergeCell ref="E123:F124"/>
    <mergeCell ref="G123:G124"/>
    <mergeCell ref="H123:H124"/>
    <mergeCell ref="I123:I124"/>
    <mergeCell ref="J123:J124"/>
    <mergeCell ref="C114:D114"/>
    <mergeCell ref="E114:F114"/>
    <mergeCell ref="C115:D115"/>
    <mergeCell ref="E115:F115"/>
    <mergeCell ref="C116:D116"/>
    <mergeCell ref="E116:F116"/>
    <mergeCell ref="C111:D111"/>
    <mergeCell ref="E111:F111"/>
    <mergeCell ref="C112:D112"/>
    <mergeCell ref="E112:F112"/>
    <mergeCell ref="C113:D113"/>
    <mergeCell ref="E113:F113"/>
    <mergeCell ref="C108:D108"/>
    <mergeCell ref="E108:F108"/>
    <mergeCell ref="C109:D109"/>
    <mergeCell ref="E109:F109"/>
    <mergeCell ref="C110:D110"/>
    <mergeCell ref="E110:F110"/>
    <mergeCell ref="C105:D105"/>
    <mergeCell ref="E105:F105"/>
    <mergeCell ref="C106:D106"/>
    <mergeCell ref="E106:F106"/>
    <mergeCell ref="C107:D107"/>
    <mergeCell ref="E107:F107"/>
    <mergeCell ref="C102:D102"/>
    <mergeCell ref="E102:F102"/>
    <mergeCell ref="C103:D103"/>
    <mergeCell ref="E103:F103"/>
    <mergeCell ref="C104:D104"/>
    <mergeCell ref="E104:F104"/>
    <mergeCell ref="C100:D101"/>
    <mergeCell ref="E100:F101"/>
    <mergeCell ref="G100:G101"/>
    <mergeCell ref="K99:K101"/>
    <mergeCell ref="C97:D98"/>
    <mergeCell ref="E97:F98"/>
    <mergeCell ref="G97:G98"/>
    <mergeCell ref="C99:D99"/>
    <mergeCell ref="E99:F99"/>
    <mergeCell ref="C94:D94"/>
    <mergeCell ref="E94:F94"/>
    <mergeCell ref="C95:D95"/>
    <mergeCell ref="E95:F95"/>
    <mergeCell ref="C96:D96"/>
    <mergeCell ref="E96:F96"/>
    <mergeCell ref="A99:A101"/>
    <mergeCell ref="B100:B101"/>
    <mergeCell ref="A96:A98"/>
    <mergeCell ref="B97:B98"/>
    <mergeCell ref="C91:D91"/>
    <mergeCell ref="E91:F91"/>
    <mergeCell ref="C92:D92"/>
    <mergeCell ref="E92:F92"/>
    <mergeCell ref="C93:D93"/>
    <mergeCell ref="E93:F93"/>
    <mergeCell ref="C87:D87"/>
    <mergeCell ref="E87:F87"/>
    <mergeCell ref="K87:K90"/>
    <mergeCell ref="C88:D88"/>
    <mergeCell ref="E88:F88"/>
    <mergeCell ref="C89:D89"/>
    <mergeCell ref="E89:F89"/>
    <mergeCell ref="C90:D90"/>
    <mergeCell ref="E90:F90"/>
    <mergeCell ref="C84:D84"/>
    <mergeCell ref="E84:F84"/>
    <mergeCell ref="C85:D85"/>
    <mergeCell ref="E85:F85"/>
    <mergeCell ref="C86:D86"/>
    <mergeCell ref="E86:F86"/>
    <mergeCell ref="C81:D81"/>
    <mergeCell ref="E81:F81"/>
    <mergeCell ref="C82:D82"/>
    <mergeCell ref="E82:F82"/>
    <mergeCell ref="C83:D83"/>
    <mergeCell ref="E83:F83"/>
    <mergeCell ref="C78:D78"/>
    <mergeCell ref="E78:F78"/>
    <mergeCell ref="C79:D79"/>
    <mergeCell ref="E79:F79"/>
    <mergeCell ref="C80:D80"/>
    <mergeCell ref="E80:F80"/>
    <mergeCell ref="N75:N77"/>
    <mergeCell ref="C76:D77"/>
    <mergeCell ref="E76:F77"/>
    <mergeCell ref="G76:G77"/>
    <mergeCell ref="H76:H77"/>
    <mergeCell ref="I76:I77"/>
    <mergeCell ref="J76:J77"/>
    <mergeCell ref="A74:K74"/>
    <mergeCell ref="L74:N74"/>
    <mergeCell ref="A75:A77"/>
    <mergeCell ref="B75:B77"/>
    <mergeCell ref="C75:D75"/>
    <mergeCell ref="E75:F75"/>
    <mergeCell ref="K75:K77"/>
    <mergeCell ref="L75:L77"/>
    <mergeCell ref="M75:M77"/>
    <mergeCell ref="C67:D67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N52:N54"/>
    <mergeCell ref="C53:D54"/>
    <mergeCell ref="E53:F54"/>
    <mergeCell ref="G53:G54"/>
    <mergeCell ref="H53:H54"/>
    <mergeCell ref="I53:I54"/>
    <mergeCell ref="J53:J54"/>
    <mergeCell ref="A51:K51"/>
    <mergeCell ref="L51:N51"/>
    <mergeCell ref="A52:A54"/>
    <mergeCell ref="B52:B54"/>
    <mergeCell ref="C52:D52"/>
    <mergeCell ref="E52:F52"/>
    <mergeCell ref="K52:K54"/>
    <mergeCell ref="L52:L54"/>
    <mergeCell ref="M52:M54"/>
    <mergeCell ref="H43:H44"/>
    <mergeCell ref="I43:I44"/>
    <mergeCell ref="J43:J44"/>
    <mergeCell ref="C45:D45"/>
    <mergeCell ref="E45:F45"/>
    <mergeCell ref="C46:D46"/>
    <mergeCell ref="E46:F46"/>
    <mergeCell ref="C42:D42"/>
    <mergeCell ref="E42:F42"/>
    <mergeCell ref="B43:B44"/>
    <mergeCell ref="C43:D44"/>
    <mergeCell ref="E43:F44"/>
    <mergeCell ref="G43:G4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2:D32"/>
    <mergeCell ref="E32:F32"/>
    <mergeCell ref="A33:A35"/>
    <mergeCell ref="C33:D33"/>
    <mergeCell ref="E33:F33"/>
    <mergeCell ref="K33:K35"/>
    <mergeCell ref="C34:D34"/>
    <mergeCell ref="E34:F34"/>
    <mergeCell ref="C35:D35"/>
    <mergeCell ref="E35:F35"/>
    <mergeCell ref="E28:F28"/>
    <mergeCell ref="C29:D29"/>
    <mergeCell ref="E29:F29"/>
    <mergeCell ref="C30:D30"/>
    <mergeCell ref="E30:F30"/>
    <mergeCell ref="C31:D31"/>
    <mergeCell ref="E31:F31"/>
    <mergeCell ref="H24:H31"/>
    <mergeCell ref="I24:I31"/>
    <mergeCell ref="J24:J31"/>
    <mergeCell ref="C22:D22"/>
    <mergeCell ref="E22:F22"/>
    <mergeCell ref="C23:D23"/>
    <mergeCell ref="E23:F23"/>
    <mergeCell ref="B24:B25"/>
    <mergeCell ref="C24:D25"/>
    <mergeCell ref="E24:F25"/>
    <mergeCell ref="A20:K20"/>
    <mergeCell ref="L20:N20"/>
    <mergeCell ref="A21:A22"/>
    <mergeCell ref="B21:B22"/>
    <mergeCell ref="C21:D21"/>
    <mergeCell ref="E21:F21"/>
    <mergeCell ref="K21:K22"/>
    <mergeCell ref="L21:L22"/>
    <mergeCell ref="M21:M22"/>
    <mergeCell ref="N21:N22"/>
    <mergeCell ref="G24:G25"/>
    <mergeCell ref="K24:K32"/>
    <mergeCell ref="C26:D26"/>
    <mergeCell ref="E26:F26"/>
    <mergeCell ref="C27:D27"/>
    <mergeCell ref="E27:F27"/>
    <mergeCell ref="C28:D28"/>
    <mergeCell ref="N13:N14"/>
    <mergeCell ref="A15:B16"/>
    <mergeCell ref="C15:D16"/>
    <mergeCell ref="E15:G16"/>
    <mergeCell ref="H15:I16"/>
    <mergeCell ref="J15:K16"/>
    <mergeCell ref="L15:L16"/>
    <mergeCell ref="M15:M16"/>
    <mergeCell ref="N15:N16"/>
    <mergeCell ref="J11:K11"/>
    <mergeCell ref="E12:G12"/>
    <mergeCell ref="H12:I12"/>
    <mergeCell ref="A17:B18"/>
    <mergeCell ref="C17:D18"/>
    <mergeCell ref="E17:G17"/>
    <mergeCell ref="H17:I17"/>
    <mergeCell ref="J17:K17"/>
    <mergeCell ref="E18:G18"/>
    <mergeCell ref="H18:I18"/>
    <mergeCell ref="J18:K18"/>
    <mergeCell ref="A190:G190"/>
    <mergeCell ref="A3:K6"/>
    <mergeCell ref="L3:N6"/>
    <mergeCell ref="A8:D8"/>
    <mergeCell ref="E8:K8"/>
    <mergeCell ref="L8:N8"/>
    <mergeCell ref="A9:B9"/>
    <mergeCell ref="C9:D9"/>
    <mergeCell ref="E9:G9"/>
    <mergeCell ref="H9:I9"/>
    <mergeCell ref="J9:K9"/>
    <mergeCell ref="J12:K12"/>
    <mergeCell ref="E13:G14"/>
    <mergeCell ref="H13:I14"/>
    <mergeCell ref="J13:K14"/>
    <mergeCell ref="L13:L14"/>
    <mergeCell ref="M13:M14"/>
    <mergeCell ref="A10:B14"/>
    <mergeCell ref="C10:D14"/>
    <mergeCell ref="E10:G10"/>
    <mergeCell ref="H10:I10"/>
    <mergeCell ref="J10:K10"/>
    <mergeCell ref="E11:G11"/>
    <mergeCell ref="H11:I11"/>
  </mergeCells>
  <conditionalFormatting sqref="H24:J24">
    <cfRule type="cellIs" dxfId="5" priority="2" operator="greaterThan">
      <formula>0</formula>
    </cfRule>
  </conditionalFormatting>
  <conditionalFormatting sqref="H45:J46">
    <cfRule type="cellIs" dxfId="4" priority="7" operator="greaterThan">
      <formula>0</formula>
    </cfRule>
  </conditionalFormatting>
  <conditionalFormatting sqref="H55:J69">
    <cfRule type="cellIs" dxfId="3" priority="4" operator="greaterThan">
      <formula>0</formula>
    </cfRule>
  </conditionalFormatting>
  <conditionalFormatting sqref="H78:J97 H99:J100 H102:J116">
    <cfRule type="cellIs" dxfId="2" priority="5" operator="greaterThan">
      <formula>0</formula>
    </cfRule>
  </conditionalFormatting>
  <conditionalFormatting sqref="H125:J130 H132:J135">
    <cfRule type="cellIs" dxfId="1" priority="3" operator="greaterThan">
      <formula>0</formula>
    </cfRule>
  </conditionalFormatting>
  <conditionalFormatting sqref="I23:J23 H33:J43">
    <cfRule type="cellIs" dxfId="0" priority="6" operator="greaterThan">
      <formula>0</formula>
    </cfRule>
  </conditionalFormatting>
  <dataValidations xWindow="424" yWindow="458" count="17">
    <dataValidation type="list" allowBlank="1" showInputMessage="1" showErrorMessage="1" sqref="C10:D14" xr:uid="{E1C4C9F9-95CD-40CE-B93F-576FAF4A927A}">
      <formula1>"Si, NO"</formula1>
    </dataValidation>
    <dataValidation type="decimal" allowBlank="1" showInputMessage="1" showErrorMessage="1" error="No puede exceder el puntaje máximo" prompt="Puntaje máximo de 50" sqref="E23:G23" xr:uid="{7427B95E-894A-4FE0-8748-A3E825FDE677}">
      <formula1>1</formula1>
      <formula2>50</formula2>
    </dataValidation>
    <dataValidation type="decimal" allowBlank="1" showInputMessage="1" showErrorMessage="1" error="Rebasaste el puntaje de 50 para el rubro" prompt="Puntaje máximo de 50" sqref="C23:D23" xr:uid="{975C9FEB-C4A0-412D-A457-E1ECD8F284D6}">
      <formula1>1</formula1>
      <formula2>50</formula2>
    </dataValidation>
    <dataValidation type="whole" allowBlank="1" showInputMessage="1" showErrorMessage="1" prompt="Máximo 4 actividades en este rubro" sqref="G125:G126 C125:E126 C129:E130 G129:G130" xr:uid="{2D3126D1-5C03-4609-BCEC-D0849E1FCB34}">
      <formula1>0</formula1>
      <formula2>4</formula2>
    </dataValidation>
    <dataValidation type="whole" allowBlank="1" showInputMessage="1" showErrorMessage="1" prompt="Máximo 1 actividad en el rubro" sqref="G69 C69:E69" xr:uid="{5329A2AA-CE28-4AA2-9C6B-A30B2D17F2B7}">
      <formula1>0</formula1>
      <formula2>1</formula2>
    </dataValidation>
    <dataValidation type="whole" allowBlank="1" showInputMessage="1" showErrorMessage="1" error="Rebasaste el máximo de 2 actividades en este rubro." prompt="Máximo 3 actividades en este rubro." sqref="G62 G66 C66:E66 C62:E62" xr:uid="{FF4D7613-CFC0-461B-85ED-C875A72D2AE9}">
      <formula1>0</formula1>
      <formula2>3</formula2>
    </dataValidation>
    <dataValidation type="whole" allowBlank="1" showInputMessage="1" showErrorMessage="1" prompt="Máximo 5 actividades en este rubro" sqref="G56:G60 C56:E60" xr:uid="{F16B36F5-3CE6-4940-8A65-27130C17E0AD}">
      <formula1>0</formula1>
      <formula2>5</formula2>
    </dataValidation>
    <dataValidation type="whole" allowBlank="1" showInputMessage="1" showErrorMessage="1" prompt="Máximo 20 alumnos en este rubro" sqref="G55 C55:E55" xr:uid="{15079159-2119-4EC6-BE90-93DB9DD72F57}">
      <formula1>0</formula1>
      <formula2>20</formula2>
    </dataValidation>
    <dataValidation type="whole" allowBlank="1" showInputMessage="1" showErrorMessage="1" error="Rebasaste el máximo de 2 actividades en este rubro." prompt="Máximo 2 actividades en este rubro." sqref="E61 G36:G37 G39 G104:G107 G83 C64 G109:G116 C36:C37 C39 E36:E37 E39 C83 C91:C94 C104:C107 C109:C116 E83 E91:E94 E104:E107 E109:E116 G91:G94 C67:C68 C61 G67:G68 E67:E68 G61 E64 G64" xr:uid="{69FFEA00-31FF-4A4C-8AC6-ECC699EEBAB0}">
      <formula1>0</formula1>
      <formula2>2</formula2>
    </dataValidation>
    <dataValidation type="whole" allowBlank="1" showInputMessage="1" showErrorMessage="1" error="Rebasaste el máximo de 3 actividades en este rubro." prompt="Máximo 3 actividades en este rubro." sqref="C132:C135 E26:E32 G38 G40 E84:E85 G78:G82 C96:C97 G84:G85 C38 C40 C26:C32 E38 E40 C78:C82 G132:G135 G26:G32 E78:E82 C84:C85 C100 E132:E135 C24 E24 G24 E99:E100 E96:E97 G96:G97 G99:G100" xr:uid="{85AF3C4B-4BB6-402B-B0B0-C9078F715FF2}">
      <formula1>0</formula1>
      <formula2>3</formula2>
    </dataValidation>
    <dataValidation type="list" allowBlank="1" showInputMessage="1" showErrorMessage="1" promptTitle="1,0" sqref="I180:K183" xr:uid="{31398DC3-34DC-422D-8403-35CF52A6C887}">
      <formula1>"0,1"</formula1>
    </dataValidation>
    <dataValidation type="list" allowBlank="1" showInputMessage="1" showErrorMessage="1" sqref="H17:H18 J17:J18 C17 J15 H10:H13 J10:J13 H15 C15" xr:uid="{70CC2BC0-47A9-4253-954D-C931E4CCEA64}">
      <formula1>"Si, No"</formula1>
    </dataValidation>
    <dataValidation type="whole" allowBlank="1" showInputMessage="1" showErrorMessage="1" error="Rebasaste el máximo de 3 actividades en este rubro." prompt="Máximo 3 actividades en este rubro." sqref="C99:D99" xr:uid="{F920DFFC-C3E5-4BFE-9C72-88A874A10AED}">
      <formula1>1</formula1>
      <formula2>3</formula2>
    </dataValidation>
    <dataValidation type="whole" allowBlank="1" showInputMessage="1" showErrorMessage="1" error="Rebasaste el máximo de 3 actividades en este rubro." prompt="Máximo 2 actividades en este rubro." sqref="C86:G86" xr:uid="{3ADC83DF-E343-46A2-90DC-8B4105C83122}">
      <formula1>0</formula1>
      <formula2>2</formula2>
    </dataValidation>
    <dataValidation type="whole" allowBlank="1" showInputMessage="1" showErrorMessage="1" prompt="Máximo 2 actividad en el rubro" sqref="C63:G63" xr:uid="{533294D8-C8D5-4F66-A67C-041844807F68}">
      <formula1>0</formula1>
      <formula2>2</formula2>
    </dataValidation>
    <dataValidation type="whole" allowBlank="1" showInputMessage="1" showErrorMessage="1" error="Rebasaste el máximo de 2 actividades en este rubro." prompt="Máximo 5 alumnos en este rubro." sqref="C65:G65" xr:uid="{60FF50BE-29FE-4699-8073-78167196E5DA}">
      <formula1>0</formula1>
      <formula2>5</formula2>
    </dataValidation>
    <dataValidation type="whole" allowBlank="1" showInputMessage="1" showErrorMessage="1" error="Rebasaste el máximo de 6 actividades en este rubro." prompt="Máximo 6 actividades en este rubro." sqref="C95:G95" xr:uid="{4FBDEB47-A6BF-49B4-AEE7-5E6227B610A6}">
      <formula1>0</formula1>
      <formula2>6</formula2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FE_PA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Aurys</dc:creator>
  <cp:lastModifiedBy>Alberto Ismael Peña Herrera</cp:lastModifiedBy>
  <cp:lastPrinted>2021-03-03T22:01:45Z</cp:lastPrinted>
  <dcterms:created xsi:type="dcterms:W3CDTF">2011-05-18T15:32:30Z</dcterms:created>
  <dcterms:modified xsi:type="dcterms:W3CDTF">2026-03-27T14:01:28Z</dcterms:modified>
</cp:coreProperties>
</file>